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9345" activeTab="0"/>
  </bookViews>
  <sheets>
    <sheet name="Лист1" sheetId="1" r:id="rId1"/>
    <sheet name="Лист1 (2)" sheetId="2" r:id="rId2"/>
    <sheet name="Лист1 (3)" sheetId="3" r:id="rId3"/>
  </sheets>
  <definedNames>
    <definedName name="_xlnm.Print_Area" localSheetId="0">'Лист1'!$A$1:$E$107</definedName>
  </definedNames>
  <calcPr fullCalcOnLoad="1" refMode="R1C1"/>
</workbook>
</file>

<file path=xl/sharedStrings.xml><?xml version="1.0" encoding="utf-8"?>
<sst xmlns="http://schemas.openxmlformats.org/spreadsheetml/2006/main" count="342" uniqueCount="158">
  <si>
    <t>Финансово-экономический план  НА 2011г.</t>
  </si>
  <si>
    <t>ПРОЕКТ</t>
  </si>
  <si>
    <t>№ п/п</t>
  </si>
  <si>
    <t>Наименование статьи</t>
  </si>
  <si>
    <t>Сумма (в рублях)</t>
  </si>
  <si>
    <t>Примечание</t>
  </si>
  <si>
    <t>Целевые поступления:</t>
  </si>
  <si>
    <t>Остаток целевого финансирования за 2010 г.</t>
  </si>
  <si>
    <t>Содержание общедомового имущества</t>
  </si>
  <si>
    <t>Текущий ремонт общедомового имущества</t>
  </si>
  <si>
    <t>отопление</t>
  </si>
  <si>
    <t>Подогрев  холодной воды для нужд горячего водоснабжения</t>
  </si>
  <si>
    <t>холодное водоснабжение</t>
  </si>
  <si>
    <t>Водоотведение</t>
  </si>
  <si>
    <t>аренда</t>
  </si>
  <si>
    <t>доп услуги (например ремонт крана и т.д.)</t>
  </si>
  <si>
    <t>от размещения денег на депозите</t>
  </si>
  <si>
    <t>ИТОГО ЦЕЛЕВЫХ ИСТОЧНИКОВ</t>
  </si>
  <si>
    <t>Расходы:</t>
  </si>
  <si>
    <t>I. Расходы, связанные с управлением:</t>
  </si>
  <si>
    <t>Вознаграждение Председателя правления ТСЖ (       * 12мес)</t>
  </si>
  <si>
    <t>Заработная плата бухгалтера (         * 13мес)</t>
  </si>
  <si>
    <t>Налоги (ЕСН + НДФЛ)</t>
  </si>
  <si>
    <t>Вознаграждение членам Правления, ревизору(10% от ФОТ общего за 2008г.)</t>
  </si>
  <si>
    <t>Паспортные услуги (          * 12мес)</t>
  </si>
  <si>
    <t xml:space="preserve">Приобретение канцтоваров </t>
  </si>
  <si>
    <t>Компенсация за использование оргтехники Председателя (       * 12мес)</t>
  </si>
  <si>
    <t>Компенсация за использование оргтехники бухгалтера (500руб * 12мес)</t>
  </si>
  <si>
    <t>Компенсация за использование личного автомобиля</t>
  </si>
  <si>
    <t>Приобретение вычислительной техники(компьютер,факс, сканер,принтер, сотовый телефон и телефонный аппарат,цифровой фотоаппарат</t>
  </si>
  <si>
    <t>Услуги вычислительного центра</t>
  </si>
  <si>
    <t>Услуги банка</t>
  </si>
  <si>
    <t>Договор бухгалтерского и налогового спровождения</t>
  </si>
  <si>
    <t>Судебные издержки (госпошлина)</t>
  </si>
  <si>
    <t>Телефонная связь(   * 12мес)+телефон+номер город. На ТСЖ</t>
  </si>
  <si>
    <t>Ремон, благоустройство помещения для правления</t>
  </si>
  <si>
    <t>приобретение мебели</t>
  </si>
  <si>
    <t>Почтовые расходы (     * 12мес)</t>
  </si>
  <si>
    <t>Расходы на  проведение годового общего собрания (аренда зала, печать документов,бюллетеней, почтовые расходы, присутствие юриста)</t>
  </si>
  <si>
    <t>Расходы, связанные с изготовлением новой редакции Устава и её  регистрацией</t>
  </si>
  <si>
    <t>Юридические услуги</t>
  </si>
  <si>
    <t>Договор управления (УК, ЧП)</t>
  </si>
  <si>
    <t>II. Расходы, связанные с содержанием общего имущества:</t>
  </si>
  <si>
    <t>Затраты по вывозу ТБО (                      * 12мес)</t>
  </si>
  <si>
    <t>Затраты по содержанию и обслуживанию лифтов</t>
  </si>
  <si>
    <t>Заработная плата обслуживающего персонала:</t>
  </si>
  <si>
    <t>слесаря    * 13мес)</t>
  </si>
  <si>
    <t>электрика (        * 13мес)</t>
  </si>
  <si>
    <t>уборщицы (      * 13мес)</t>
  </si>
  <si>
    <t>дворника (              *13 )</t>
  </si>
  <si>
    <t>Налоги (ЕСН )</t>
  </si>
  <si>
    <t>Дератизация подвальных помещений ( * 13 мес)</t>
  </si>
  <si>
    <t>Содержание придомовой территории (инвентарь, оплата по договорам подряда по убоке территории, озеленение)</t>
  </si>
  <si>
    <t>Оформление земельного участка в собственность</t>
  </si>
  <si>
    <t>благоустройство(завоз песка, чернозёма,устройство клумб, покупка семян, прополка и поливка и т.п.)</t>
  </si>
  <si>
    <t>Чистка вентилляции !!!!!</t>
  </si>
  <si>
    <t xml:space="preserve">Тех. обслуживание газопровода </t>
  </si>
  <si>
    <t>Информационные доски в подъезды (                          )</t>
  </si>
  <si>
    <t xml:space="preserve"> Расходы, связанные с санитарным обеспечением дома (моющее с-во, тряпки, совок, швабра, генеральная уборка подъездов и т.д.)</t>
  </si>
  <si>
    <t>Затраты, связанные с энергоснабжением(покупка ламп, розеток, патронов, выключателей, кабелей и т.д.</t>
  </si>
  <si>
    <t xml:space="preserve">Затраты,связанные с освещением совместной собственности и придомовой территорией </t>
  </si>
  <si>
    <t>промывки труб, чистки, обработки и т.д.</t>
  </si>
  <si>
    <t>крыши</t>
  </si>
  <si>
    <t>электрощитовая</t>
  </si>
  <si>
    <t>???? Промывка систем????</t>
  </si>
  <si>
    <t>Покраска баков, и всего вокруг</t>
  </si>
  <si>
    <t>прочие непредвиденные расходы</t>
  </si>
  <si>
    <t>III. Расходы, связанные с обеспечением коммунальными услугами:</t>
  </si>
  <si>
    <t>Поставка тепловой энергии на нужды отопления</t>
  </si>
  <si>
    <t>Поставка тепловой энергии на нужды горячего водоснабжения(подогрев)</t>
  </si>
  <si>
    <t>Поставка холодной воды на нужды холодного и горячего водоснабжения</t>
  </si>
  <si>
    <t>Агентский договор</t>
  </si>
  <si>
    <t>IV. Текущий  и капитальный ремонт:</t>
  </si>
  <si>
    <t>ПО СТ 44 ЖК - ВСЕМИ СОБСТВЕННИКАМИ</t>
  </si>
  <si>
    <t>Ремонтные работы здания многоквартиного дома по договорам (окон, дверей,стен,крыши,отмосток, фундамента</t>
  </si>
  <si>
    <t>Ремонтные работы внутридомовых сетей включая: опрессовку, подготовка к зиме</t>
  </si>
  <si>
    <t>Ремонтные работы сооружений, находящихся на придомовой территории</t>
  </si>
  <si>
    <t>Специнструмент</t>
  </si>
  <si>
    <t xml:space="preserve">Устранение аварийных ситуаций </t>
  </si>
  <si>
    <t>Замена аварийных канализационных стояков и выполнение работ на стояках ГХВС в квартирах</t>
  </si>
  <si>
    <t>Технический осмотр общедомового имущества (2 раза в год)</t>
  </si>
  <si>
    <t>Услуги по выполнению функций заказчика-застройщика при капитальном ремонте ( сбор технических условий, оформление заданий для проектирования</t>
  </si>
  <si>
    <t>Договора проектирования</t>
  </si>
  <si>
    <t>Договора авторского надзора</t>
  </si>
  <si>
    <t>Договора технического надзора</t>
  </si>
  <si>
    <t>Договора подряда (по видам работ)</t>
  </si>
  <si>
    <t>V.Сохранение совместной собственности и придомовой территории</t>
  </si>
  <si>
    <t>РАСХОДЫ НА СОХРАННОСТЬ  ИМУЩЕСТВА</t>
  </si>
  <si>
    <t>Покупка средств пожарной безопасности</t>
  </si>
  <si>
    <t>Установка подвальных решёток</t>
  </si>
  <si>
    <t>Установка и обслуживание домофонов</t>
  </si>
  <si>
    <t>Ограждение территории  с торцов дома</t>
  </si>
  <si>
    <t>Страхование</t>
  </si>
  <si>
    <t>Установка,покупка средств охраны (кодовые и простые замки)</t>
  </si>
  <si>
    <t>Покупка средств видеонаблюдения</t>
  </si>
  <si>
    <t>СИГНАЛИЗАЦИЯ</t>
  </si>
  <si>
    <t>Итого расходов:</t>
  </si>
  <si>
    <t>НДФЛ</t>
  </si>
  <si>
    <t>ИТОГО 1 раздел</t>
  </si>
  <si>
    <t>ИТОГО по 2 разделу</t>
  </si>
  <si>
    <t>ИТОГО по 5 разделу</t>
  </si>
  <si>
    <t>Итого по 4 разделу</t>
  </si>
  <si>
    <t>1 раздел</t>
  </si>
  <si>
    <t>2 раздел</t>
  </si>
  <si>
    <t>4 раздел</t>
  </si>
  <si>
    <t>5 раздел</t>
  </si>
  <si>
    <t>ВСЕГО по жилищным</t>
  </si>
  <si>
    <t>Всего метров квадратных</t>
  </si>
  <si>
    <t>в месяц на 1 м кв</t>
  </si>
  <si>
    <t>разница</t>
  </si>
  <si>
    <t>газ</t>
  </si>
  <si>
    <t>свет</t>
  </si>
  <si>
    <t>обслуживание</t>
  </si>
  <si>
    <t>ремонт</t>
  </si>
  <si>
    <t>19633*12</t>
  </si>
  <si>
    <t>Газ</t>
  </si>
  <si>
    <t>272000*2,336*1,15</t>
  </si>
  <si>
    <t>16500*12</t>
  </si>
  <si>
    <t>запчасти</t>
  </si>
  <si>
    <t>режимно-наладочные работы</t>
  </si>
  <si>
    <t>Приобретение вычислительной техники (компьютер,факс, сканер,принтер, сотовый телефон и телефонный аппарат,цифровой фотоаппарат</t>
  </si>
  <si>
    <t>Телефонная связь(   * 12мес)+телефон+номер город. На ТСЖ + почтовые</t>
  </si>
  <si>
    <t>Сопровождение 1 С</t>
  </si>
  <si>
    <t>слесаря    * 12мес)</t>
  </si>
  <si>
    <t>электрика (        * 12мес)</t>
  </si>
  <si>
    <t>уборщицы (      * 12мес)</t>
  </si>
  <si>
    <t>дворника (              *12 )</t>
  </si>
  <si>
    <t>Содержание придомовой территории (инвентарь, оплата по договорам подряда по  озеленению, окраска бордюров, скамейки)</t>
  </si>
  <si>
    <t>325*24,6*12</t>
  </si>
  <si>
    <t>Налоги и взносы (Фонды + НДФЛ)</t>
  </si>
  <si>
    <t>Заработная плата бухгалтера (         * 12мес)</t>
  </si>
  <si>
    <t>индивидуальные договоры</t>
  </si>
  <si>
    <t>отказаться на 2011 год</t>
  </si>
  <si>
    <t>взносы в фонды</t>
  </si>
  <si>
    <t>Дератизация подвальных помещений ( * 4 мес), очистка песка от канализационных розливов</t>
  </si>
  <si>
    <t xml:space="preserve">Чистка вентилляции </t>
  </si>
  <si>
    <t>индивидуальные оплаты</t>
  </si>
  <si>
    <t>по мере возможностей</t>
  </si>
  <si>
    <t>III. Текущий  и капитальный ремонт:</t>
  </si>
  <si>
    <t>IV.Сохранение совместной собственности и придомовой территории</t>
  </si>
  <si>
    <t>13,78*6522,08*12</t>
  </si>
  <si>
    <t>8,22*6636,33*12</t>
  </si>
  <si>
    <t>Подогрев  холодной воды для нужд горячего водоснабжения 24,6 рублей за м куб.</t>
  </si>
  <si>
    <t>выручка от аренды мест общего пользования</t>
  </si>
  <si>
    <t>Остаток целевого финансирования за 2011 г.</t>
  </si>
  <si>
    <t xml:space="preserve">Вознаграждение членам Правления, ревизору </t>
  </si>
  <si>
    <t>Компенсация за использование оргтехники Председателя (       0* 12мес)</t>
  </si>
  <si>
    <t>Компенсация за использование оргтехники бухгалтера (0руб * 12мес)</t>
  </si>
  <si>
    <t>Приложение № 2 к протоколу общего собрания членов ТСЖ «Ленина 7» многоквартирного дома № 7 по ул. Ленина в г. Советский ХМАО-Югры, проведенного 28 ноября 2010 года</t>
  </si>
  <si>
    <t xml:space="preserve">Председатель собрания </t>
  </si>
  <si>
    <t>___________________ Д.С. Мозжевилов</t>
  </si>
  <si>
    <t xml:space="preserve">Секретарь собрания </t>
  </si>
  <si>
    <t>___________________ А.Т. Кулагин</t>
  </si>
  <si>
    <t>Финансовый  план деятельности ТСЖ "Ленина 7"  с 1 января 2011 года (на календарный год)</t>
  </si>
  <si>
    <t>V.  Расходы, связанные с обеспечением содержанием и снабжением котельной</t>
  </si>
  <si>
    <t xml:space="preserve">ВСЕГО расходов </t>
  </si>
  <si>
    <t>Итого по разделу</t>
  </si>
  <si>
    <t>Платежи за "отопление" в т.ч. На ресурсы - 10,48 рублей за м кв, на обслуживание котельной 3,30 рублей за м кв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</si>
</sst>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/>
    </xf>
    <xf numFmtId="49" fontId="6" fillId="0" borderId="0" xfId="0" applyNumberFormat="1" applyFont="1" applyAlignment="1">
      <alignment horizontal="left" vertical="center" wrapText="1"/>
    </xf>
    <xf numFmtId="2" fontId="7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zoomScalePageLayoutView="0" workbookViewId="0" topLeftCell="A97">
      <selection activeCell="B3" sqref="B3:E3"/>
    </sheetView>
  </sheetViews>
  <sheetFormatPr defaultColWidth="9.00390625" defaultRowHeight="12.75"/>
  <cols>
    <col min="2" max="2" width="8.875" style="0" customWidth="1"/>
    <col min="3" max="3" width="58.00390625" style="0" customWidth="1"/>
    <col min="4" max="4" width="28.125" style="0" customWidth="1"/>
    <col min="5" max="5" width="30.875" style="35" customWidth="1"/>
    <col min="6" max="6" width="10.125" style="0" bestFit="1" customWidth="1"/>
  </cols>
  <sheetData>
    <row r="1" spans="4:5" ht="58.5" customHeight="1">
      <c r="D1" s="56" t="s">
        <v>148</v>
      </c>
      <c r="E1" s="57"/>
    </row>
    <row r="3" spans="2:5" ht="15.75">
      <c r="B3" s="52" t="s">
        <v>153</v>
      </c>
      <c r="C3" s="52"/>
      <c r="D3" s="52"/>
      <c r="E3" s="53"/>
    </row>
    <row r="4" spans="2:5" ht="15.75">
      <c r="B4" s="2"/>
      <c r="C4" s="1"/>
      <c r="D4" s="3"/>
      <c r="E4" s="30"/>
    </row>
    <row r="5" spans="2:5" ht="15.75">
      <c r="B5" s="2"/>
      <c r="C5" s="4"/>
      <c r="D5" s="3"/>
      <c r="E5" s="30"/>
    </row>
    <row r="6" spans="2:5" ht="15.75">
      <c r="B6" s="5" t="s">
        <v>2</v>
      </c>
      <c r="C6" s="6" t="s">
        <v>3</v>
      </c>
      <c r="D6" s="6" t="s">
        <v>4</v>
      </c>
      <c r="E6" s="31" t="s">
        <v>5</v>
      </c>
    </row>
    <row r="7" spans="2:5" ht="15.75">
      <c r="B7" s="50" t="s">
        <v>6</v>
      </c>
      <c r="C7" s="50"/>
      <c r="D7" s="50"/>
      <c r="E7" s="32"/>
    </row>
    <row r="8" spans="2:5" ht="15.75">
      <c r="B8" s="7"/>
      <c r="C8" s="6" t="s">
        <v>144</v>
      </c>
      <c r="D8" s="7"/>
      <c r="E8" s="32"/>
    </row>
    <row r="9" spans="2:5" ht="15.75">
      <c r="B9" s="7">
        <v>1</v>
      </c>
      <c r="C9" s="5" t="s">
        <v>8</v>
      </c>
      <c r="D9" s="7" t="s">
        <v>141</v>
      </c>
      <c r="E9" s="32">
        <f>8.22*6636.33*12</f>
        <v>654607.5912</v>
      </c>
    </row>
    <row r="10" spans="2:5" ht="15.75">
      <c r="B10" s="7"/>
      <c r="C10" s="5" t="s">
        <v>9</v>
      </c>
      <c r="D10" s="7"/>
      <c r="E10" s="32"/>
    </row>
    <row r="11" spans="2:5" ht="31.5">
      <c r="B11" s="7">
        <v>2</v>
      </c>
      <c r="C11" s="5" t="s">
        <v>157</v>
      </c>
      <c r="D11" s="7" t="s">
        <v>140</v>
      </c>
      <c r="E11" s="32">
        <f>13.78*6522.08*12</f>
        <v>1078491.1487999998</v>
      </c>
    </row>
    <row r="12" spans="2:5" ht="31.5">
      <c r="B12" s="7">
        <v>3</v>
      </c>
      <c r="C12" s="5" t="s">
        <v>142</v>
      </c>
      <c r="D12" s="7" t="s">
        <v>128</v>
      </c>
      <c r="E12" s="32">
        <f>325*24.6*12</f>
        <v>95940.00000000001</v>
      </c>
    </row>
    <row r="13" spans="2:5" ht="15.75">
      <c r="B13" s="7">
        <v>4</v>
      </c>
      <c r="C13" s="5" t="s">
        <v>143</v>
      </c>
      <c r="D13" s="7" t="s">
        <v>114</v>
      </c>
      <c r="E13" s="32">
        <f>19633*12</f>
        <v>235596</v>
      </c>
    </row>
    <row r="14" spans="2:5" ht="15.75">
      <c r="B14" s="7"/>
      <c r="C14" s="5" t="s">
        <v>15</v>
      </c>
      <c r="D14" s="7">
        <v>0</v>
      </c>
      <c r="E14" s="32">
        <v>0</v>
      </c>
    </row>
    <row r="15" spans="2:5" ht="15.75">
      <c r="B15" s="7"/>
      <c r="C15" s="5" t="s">
        <v>16</v>
      </c>
      <c r="D15" s="7">
        <v>0</v>
      </c>
      <c r="E15" s="32">
        <v>0</v>
      </c>
    </row>
    <row r="16" spans="2:5" ht="15.75">
      <c r="B16" s="7"/>
      <c r="C16" s="6" t="s">
        <v>17</v>
      </c>
      <c r="D16" s="8"/>
      <c r="E16" s="32">
        <f>SUM(E8:E15)</f>
        <v>2064634.7399999998</v>
      </c>
    </row>
    <row r="17" spans="2:5" ht="15.75">
      <c r="B17" s="51" t="s">
        <v>18</v>
      </c>
      <c r="C17" s="51"/>
      <c r="D17" s="51"/>
      <c r="E17" s="33"/>
    </row>
    <row r="18" spans="2:5" ht="15.75">
      <c r="B18" s="51" t="s">
        <v>19</v>
      </c>
      <c r="C18" s="51"/>
      <c r="D18" s="10"/>
      <c r="E18" s="32"/>
    </row>
    <row r="19" spans="2:5" ht="31.5">
      <c r="B19" s="7"/>
      <c r="C19" s="7" t="s">
        <v>20</v>
      </c>
      <c r="D19" s="7">
        <v>18000</v>
      </c>
      <c r="E19" s="32">
        <f>D19*12</f>
        <v>216000</v>
      </c>
    </row>
    <row r="20" spans="2:5" ht="15.75">
      <c r="B20" s="7"/>
      <c r="C20" s="7" t="s">
        <v>130</v>
      </c>
      <c r="D20" s="7">
        <v>7000</v>
      </c>
      <c r="E20" s="32">
        <f>D20*12</f>
        <v>84000</v>
      </c>
    </row>
    <row r="21" spans="2:5" ht="15.75">
      <c r="B21" s="7"/>
      <c r="C21" s="7" t="s">
        <v>129</v>
      </c>
      <c r="D21" s="7">
        <f>SUM(D19:D20)/100*39</f>
        <v>9750</v>
      </c>
      <c r="E21" s="32">
        <f>D21*12</f>
        <v>117000</v>
      </c>
    </row>
    <row r="22" spans="2:5" ht="15.75">
      <c r="B22" s="7"/>
      <c r="C22" s="7" t="s">
        <v>145</v>
      </c>
      <c r="D22" s="7">
        <v>0</v>
      </c>
      <c r="E22" s="32">
        <v>0</v>
      </c>
    </row>
    <row r="23" spans="2:5" ht="15.75">
      <c r="B23" s="7"/>
      <c r="C23" s="7" t="s">
        <v>24</v>
      </c>
      <c r="D23" s="7">
        <v>0</v>
      </c>
      <c r="E23" s="32">
        <v>0</v>
      </c>
    </row>
    <row r="24" spans="2:5" ht="15.75">
      <c r="B24" s="7"/>
      <c r="C24" s="7" t="s">
        <v>25</v>
      </c>
      <c r="D24" s="7">
        <v>2500</v>
      </c>
      <c r="E24" s="32">
        <f>D24</f>
        <v>2500</v>
      </c>
    </row>
    <row r="25" spans="2:5" ht="31.5">
      <c r="B25" s="7"/>
      <c r="C25" s="7" t="s">
        <v>146</v>
      </c>
      <c r="D25" s="7">
        <v>0</v>
      </c>
      <c r="E25" s="32">
        <v>0</v>
      </c>
    </row>
    <row r="26" spans="2:5" ht="31.5">
      <c r="B26" s="7"/>
      <c r="C26" s="7" t="s">
        <v>147</v>
      </c>
      <c r="D26" s="7">
        <v>0</v>
      </c>
      <c r="E26" s="32">
        <v>0</v>
      </c>
    </row>
    <row r="27" spans="2:5" ht="15.75">
      <c r="B27" s="7"/>
      <c r="C27" s="7" t="s">
        <v>28</v>
      </c>
      <c r="D27" s="7">
        <v>0</v>
      </c>
      <c r="E27" s="32">
        <v>0</v>
      </c>
    </row>
    <row r="28" spans="2:5" ht="47.25">
      <c r="B28" s="7"/>
      <c r="C28" s="7" t="s">
        <v>120</v>
      </c>
      <c r="D28" s="7">
        <v>0</v>
      </c>
      <c r="E28" s="32">
        <f>D28</f>
        <v>0</v>
      </c>
    </row>
    <row r="29" spans="2:5" ht="15.75">
      <c r="B29" s="7"/>
      <c r="C29" s="7" t="s">
        <v>30</v>
      </c>
      <c r="D29" s="7">
        <v>0</v>
      </c>
      <c r="E29" s="32">
        <v>0</v>
      </c>
    </row>
    <row r="30" spans="2:5" ht="15.75">
      <c r="B30" s="7"/>
      <c r="C30" s="7" t="s">
        <v>31</v>
      </c>
      <c r="D30" s="7">
        <v>1200</v>
      </c>
      <c r="E30" s="32">
        <f>D30</f>
        <v>1200</v>
      </c>
    </row>
    <row r="31" spans="2:5" ht="15.75">
      <c r="B31" s="7"/>
      <c r="C31" s="7" t="s">
        <v>32</v>
      </c>
      <c r="D31" s="7">
        <v>0</v>
      </c>
      <c r="E31" s="32">
        <v>0</v>
      </c>
    </row>
    <row r="32" spans="2:5" ht="15.75">
      <c r="B32" s="7"/>
      <c r="C32" s="5" t="s">
        <v>33</v>
      </c>
      <c r="D32" s="7">
        <v>0</v>
      </c>
      <c r="E32" s="32">
        <v>0</v>
      </c>
    </row>
    <row r="33" spans="2:5" ht="31.5">
      <c r="B33" s="7"/>
      <c r="C33" s="7" t="s">
        <v>121</v>
      </c>
      <c r="D33" s="7">
        <v>2200</v>
      </c>
      <c r="E33" s="32">
        <f>D33</f>
        <v>2200</v>
      </c>
    </row>
    <row r="34" spans="2:5" ht="15.75">
      <c r="B34" s="7"/>
      <c r="C34" s="7" t="s">
        <v>35</v>
      </c>
      <c r="D34" s="7">
        <v>0</v>
      </c>
      <c r="E34" s="32">
        <v>0</v>
      </c>
    </row>
    <row r="35" spans="2:5" ht="15.75">
      <c r="B35" s="7"/>
      <c r="C35" s="7" t="s">
        <v>36</v>
      </c>
      <c r="D35" s="7">
        <v>0</v>
      </c>
      <c r="E35" s="32">
        <v>0</v>
      </c>
    </row>
    <row r="36" spans="2:5" ht="15.75">
      <c r="B36" s="7"/>
      <c r="C36" s="7" t="s">
        <v>37</v>
      </c>
      <c r="D36" s="7">
        <v>0</v>
      </c>
      <c r="E36" s="32">
        <f>D36</f>
        <v>0</v>
      </c>
    </row>
    <row r="37" spans="2:5" ht="47.25">
      <c r="B37" s="7"/>
      <c r="C37" s="7" t="s">
        <v>38</v>
      </c>
      <c r="D37" s="7">
        <v>0</v>
      </c>
      <c r="E37" s="32">
        <f>D37</f>
        <v>0</v>
      </c>
    </row>
    <row r="38" spans="2:5" ht="31.5">
      <c r="B38" s="7"/>
      <c r="C38" s="7" t="s">
        <v>39</v>
      </c>
      <c r="D38" s="7">
        <v>0</v>
      </c>
      <c r="E38" s="32">
        <v>0</v>
      </c>
    </row>
    <row r="39" spans="2:5" ht="15.75">
      <c r="B39" s="7"/>
      <c r="C39" s="7" t="s">
        <v>40</v>
      </c>
      <c r="D39" s="7">
        <v>0</v>
      </c>
      <c r="E39" s="32">
        <v>0</v>
      </c>
    </row>
    <row r="40" spans="2:5" ht="15.75">
      <c r="B40" s="7"/>
      <c r="C40" s="7" t="s">
        <v>41</v>
      </c>
      <c r="D40" s="7">
        <v>0</v>
      </c>
      <c r="E40" s="32">
        <v>0</v>
      </c>
    </row>
    <row r="41" spans="2:5" ht="15.75">
      <c r="B41" s="7"/>
      <c r="C41" s="7" t="s">
        <v>122</v>
      </c>
      <c r="D41" s="7">
        <v>4000</v>
      </c>
      <c r="E41" s="32">
        <f>D41</f>
        <v>4000</v>
      </c>
    </row>
    <row r="42" spans="2:5" ht="15.75">
      <c r="B42" s="7"/>
      <c r="C42" s="8" t="s">
        <v>98</v>
      </c>
      <c r="D42" s="8">
        <f>SUM(D19:D41)</f>
        <v>44650</v>
      </c>
      <c r="E42" s="31">
        <f>SUM(E19:E41)</f>
        <v>426900</v>
      </c>
    </row>
    <row r="43" spans="2:5" ht="15.75">
      <c r="B43" s="51" t="s">
        <v>42</v>
      </c>
      <c r="C43" s="51"/>
      <c r="D43" s="10"/>
      <c r="E43" s="32"/>
    </row>
    <row r="44" spans="2:5" ht="15.75">
      <c r="B44" s="7">
        <v>1</v>
      </c>
      <c r="C44" s="7" t="s">
        <v>43</v>
      </c>
      <c r="D44" s="7" t="s">
        <v>131</v>
      </c>
      <c r="E44" s="32"/>
    </row>
    <row r="45" spans="2:5" ht="15.75">
      <c r="B45" s="7">
        <v>2</v>
      </c>
      <c r="C45" s="7" t="s">
        <v>44</v>
      </c>
      <c r="D45" s="7" t="s">
        <v>132</v>
      </c>
      <c r="E45" s="32"/>
    </row>
    <row r="46" spans="2:5" ht="15.75">
      <c r="B46" s="58">
        <v>2</v>
      </c>
      <c r="C46" s="7" t="s">
        <v>45</v>
      </c>
      <c r="D46" s="7"/>
      <c r="E46" s="32"/>
    </row>
    <row r="47" spans="2:5" ht="15.75">
      <c r="B47" s="58"/>
      <c r="C47" s="7" t="s">
        <v>123</v>
      </c>
      <c r="D47" s="7">
        <v>8000</v>
      </c>
      <c r="E47" s="32">
        <f>D47*12</f>
        <v>96000</v>
      </c>
    </row>
    <row r="48" spans="2:5" ht="15.75">
      <c r="B48" s="58"/>
      <c r="C48" s="7" t="s">
        <v>124</v>
      </c>
      <c r="D48" s="7">
        <v>2000</v>
      </c>
      <c r="E48" s="32">
        <f>D48*12</f>
        <v>24000</v>
      </c>
    </row>
    <row r="49" spans="2:5" ht="15.75">
      <c r="B49" s="58"/>
      <c r="C49" s="7" t="s">
        <v>125</v>
      </c>
      <c r="D49" s="7">
        <v>10000</v>
      </c>
      <c r="E49" s="32">
        <f>D49*12</f>
        <v>120000</v>
      </c>
    </row>
    <row r="50" spans="2:5" ht="15.75">
      <c r="B50" s="58"/>
      <c r="C50" s="7" t="s">
        <v>126</v>
      </c>
      <c r="D50" s="7">
        <v>8000</v>
      </c>
      <c r="E50" s="32">
        <f>D50*12</f>
        <v>96000</v>
      </c>
    </row>
    <row r="51" spans="2:5" ht="15.75">
      <c r="B51" s="58"/>
      <c r="C51" s="7"/>
      <c r="D51" s="7"/>
      <c r="E51" s="32"/>
    </row>
    <row r="52" spans="2:5" ht="15.75">
      <c r="B52" s="58"/>
      <c r="C52" s="7" t="s">
        <v>97</v>
      </c>
      <c r="D52" s="7">
        <f>SUM(D47:D50)/87*13</f>
        <v>4183.908045977011</v>
      </c>
      <c r="E52" s="32">
        <f>D52*12</f>
        <v>50206.89655172413</v>
      </c>
    </row>
    <row r="53" spans="2:5" ht="15.75">
      <c r="B53" s="58"/>
      <c r="C53" s="7" t="s">
        <v>133</v>
      </c>
      <c r="D53" s="7">
        <f>SUM(D47:D50)/100*26</f>
        <v>7280</v>
      </c>
      <c r="E53" s="32">
        <f>D53*12</f>
        <v>87360</v>
      </c>
    </row>
    <row r="54" spans="2:5" ht="31.5">
      <c r="B54" s="7">
        <v>3</v>
      </c>
      <c r="C54" s="7" t="s">
        <v>134</v>
      </c>
      <c r="D54" s="7">
        <v>4300</v>
      </c>
      <c r="E54" s="32">
        <f>D54*4</f>
        <v>17200</v>
      </c>
    </row>
    <row r="55" spans="2:5" ht="47.25">
      <c r="B55" s="7">
        <v>4</v>
      </c>
      <c r="C55" s="7" t="s">
        <v>127</v>
      </c>
      <c r="D55" s="7">
        <v>6000</v>
      </c>
      <c r="E55" s="32">
        <f>D55</f>
        <v>6000</v>
      </c>
    </row>
    <row r="56" spans="2:5" ht="15.75">
      <c r="B56" s="7">
        <v>5</v>
      </c>
      <c r="C56" s="7" t="s">
        <v>53</v>
      </c>
      <c r="D56" s="7"/>
      <c r="E56" s="32"/>
    </row>
    <row r="57" spans="2:5" ht="31.5">
      <c r="B57" s="7"/>
      <c r="C57" s="7" t="s">
        <v>54</v>
      </c>
      <c r="D57" s="7">
        <v>6000</v>
      </c>
      <c r="E57" s="32">
        <f>D57</f>
        <v>6000</v>
      </c>
    </row>
    <row r="58" spans="2:5" ht="15.75">
      <c r="B58" s="7">
        <v>6</v>
      </c>
      <c r="C58" s="7" t="s">
        <v>135</v>
      </c>
      <c r="D58" s="7">
        <v>0</v>
      </c>
      <c r="E58" s="32">
        <v>0</v>
      </c>
    </row>
    <row r="59" spans="2:5" ht="15.75">
      <c r="B59" s="7">
        <v>7</v>
      </c>
      <c r="C59" s="7" t="s">
        <v>56</v>
      </c>
      <c r="D59" s="7">
        <v>0</v>
      </c>
      <c r="E59" s="32">
        <v>0</v>
      </c>
    </row>
    <row r="60" spans="2:5" ht="15.75">
      <c r="B60" s="7">
        <v>8</v>
      </c>
      <c r="C60" s="7" t="s">
        <v>57</v>
      </c>
      <c r="D60" s="7">
        <v>0</v>
      </c>
      <c r="E60" s="32">
        <f>D60</f>
        <v>0</v>
      </c>
    </row>
    <row r="61" spans="2:5" ht="47.25">
      <c r="B61" s="7">
        <v>9</v>
      </c>
      <c r="C61" s="7" t="s">
        <v>58</v>
      </c>
      <c r="D61" s="7">
        <v>5000</v>
      </c>
      <c r="E61" s="32">
        <f>D61</f>
        <v>5000</v>
      </c>
    </row>
    <row r="62" spans="2:5" ht="31.5">
      <c r="B62" s="7">
        <v>10</v>
      </c>
      <c r="C62" s="7" t="s">
        <v>59</v>
      </c>
      <c r="D62" s="7">
        <v>6000</v>
      </c>
      <c r="E62" s="32">
        <f>D62</f>
        <v>6000</v>
      </c>
    </row>
    <row r="63" spans="2:5" ht="31.5">
      <c r="B63" s="7">
        <v>11</v>
      </c>
      <c r="C63" s="7" t="s">
        <v>60</v>
      </c>
      <c r="D63" s="7" t="s">
        <v>136</v>
      </c>
      <c r="E63" s="32"/>
    </row>
    <row r="64" spans="2:5" ht="15.75">
      <c r="B64" s="7"/>
      <c r="C64" s="36" t="s">
        <v>61</v>
      </c>
      <c r="D64" s="7">
        <v>0</v>
      </c>
      <c r="E64" s="32">
        <v>0</v>
      </c>
    </row>
    <row r="65" spans="2:5" ht="15.75">
      <c r="B65" s="7"/>
      <c r="C65" s="36" t="s">
        <v>62</v>
      </c>
      <c r="D65" s="7">
        <v>73000</v>
      </c>
      <c r="E65" s="32">
        <f>D65</f>
        <v>73000</v>
      </c>
    </row>
    <row r="66" spans="2:5" ht="15.75">
      <c r="B66" s="7"/>
      <c r="C66" s="36" t="s">
        <v>63</v>
      </c>
      <c r="D66" s="7">
        <v>0</v>
      </c>
      <c r="E66" s="32">
        <v>0</v>
      </c>
    </row>
    <row r="67" spans="2:5" ht="15.75">
      <c r="B67" s="7"/>
      <c r="C67" s="7" t="s">
        <v>66</v>
      </c>
      <c r="D67" s="7" t="s">
        <v>137</v>
      </c>
      <c r="E67" s="32" t="str">
        <f>D67</f>
        <v>по мере возможностей</v>
      </c>
    </row>
    <row r="68" spans="3:5" ht="15.75">
      <c r="C68" s="8" t="s">
        <v>99</v>
      </c>
      <c r="D68" s="8">
        <f>SUM(D19:D67)</f>
        <v>229063.908045977</v>
      </c>
      <c r="E68" s="31">
        <f>SUM(E44:E67)</f>
        <v>586766.896551724</v>
      </c>
    </row>
    <row r="69" spans="2:5" ht="15.75">
      <c r="B69" s="51" t="s">
        <v>138</v>
      </c>
      <c r="C69" s="51"/>
      <c r="D69" s="10"/>
      <c r="E69" s="32"/>
    </row>
    <row r="70" spans="2:5" ht="47.25">
      <c r="B70" s="7">
        <v>1</v>
      </c>
      <c r="C70" s="7" t="s">
        <v>74</v>
      </c>
      <c r="D70" s="19">
        <v>0</v>
      </c>
      <c r="E70" s="32">
        <f>D70</f>
        <v>0</v>
      </c>
    </row>
    <row r="71" spans="2:5" ht="31.5">
      <c r="B71" s="7">
        <v>2</v>
      </c>
      <c r="C71" s="7" t="s">
        <v>75</v>
      </c>
      <c r="D71" s="19">
        <v>3000</v>
      </c>
      <c r="E71" s="32">
        <f>D71</f>
        <v>3000</v>
      </c>
    </row>
    <row r="72" spans="2:5" ht="31.5">
      <c r="B72" s="7">
        <v>3</v>
      </c>
      <c r="C72" s="7" t="s">
        <v>76</v>
      </c>
      <c r="D72" s="19">
        <v>0</v>
      </c>
      <c r="E72" s="19">
        <v>0</v>
      </c>
    </row>
    <row r="73" spans="2:5" ht="15.75">
      <c r="B73" s="7">
        <v>4</v>
      </c>
      <c r="C73" s="7" t="s">
        <v>77</v>
      </c>
      <c r="D73" s="19">
        <v>0</v>
      </c>
      <c r="E73" s="19">
        <v>0</v>
      </c>
    </row>
    <row r="74" spans="2:5" ht="15.75">
      <c r="B74" s="7">
        <v>4</v>
      </c>
      <c r="C74" s="7" t="s">
        <v>78</v>
      </c>
      <c r="D74" s="19">
        <v>0</v>
      </c>
      <c r="E74" s="32">
        <f>D74</f>
        <v>0</v>
      </c>
    </row>
    <row r="75" spans="2:5" ht="31.5">
      <c r="B75" s="7">
        <v>5</v>
      </c>
      <c r="C75" s="5" t="s">
        <v>79</v>
      </c>
      <c r="D75" s="19">
        <v>0</v>
      </c>
      <c r="E75" s="19">
        <v>0</v>
      </c>
    </row>
    <row r="76" spans="2:5" ht="31.5">
      <c r="B76" s="7">
        <v>6</v>
      </c>
      <c r="C76" s="5" t="s">
        <v>80</v>
      </c>
      <c r="D76" s="19">
        <v>0</v>
      </c>
      <c r="E76" s="19">
        <v>0</v>
      </c>
    </row>
    <row r="77" spans="2:5" ht="47.25">
      <c r="B77" s="7">
        <v>7</v>
      </c>
      <c r="C77" s="5" t="s">
        <v>81</v>
      </c>
      <c r="D77" s="19">
        <v>0</v>
      </c>
      <c r="E77" s="19">
        <v>0</v>
      </c>
    </row>
    <row r="78" spans="2:5" ht="15.75">
      <c r="B78" s="7">
        <v>8</v>
      </c>
      <c r="C78" s="7" t="s">
        <v>82</v>
      </c>
      <c r="D78" s="19">
        <v>0</v>
      </c>
      <c r="E78" s="19">
        <v>0</v>
      </c>
    </row>
    <row r="79" spans="2:5" ht="15.75">
      <c r="B79" s="7">
        <v>9</v>
      </c>
      <c r="C79" s="7" t="s">
        <v>83</v>
      </c>
      <c r="D79" s="19">
        <v>0</v>
      </c>
      <c r="E79" s="19">
        <v>0</v>
      </c>
    </row>
    <row r="80" spans="2:5" ht="15.75">
      <c r="B80" s="7">
        <v>10</v>
      </c>
      <c r="C80" s="7" t="s">
        <v>84</v>
      </c>
      <c r="D80" s="19">
        <v>0</v>
      </c>
      <c r="E80" s="19">
        <v>0</v>
      </c>
    </row>
    <row r="81" spans="2:5" ht="15.75">
      <c r="B81" s="7">
        <v>11</v>
      </c>
      <c r="C81" s="7" t="s">
        <v>85</v>
      </c>
      <c r="D81" s="19">
        <v>0</v>
      </c>
      <c r="E81" s="19">
        <v>0</v>
      </c>
    </row>
    <row r="82" spans="2:5" ht="15.75">
      <c r="B82" s="7"/>
      <c r="C82" s="7" t="s">
        <v>101</v>
      </c>
      <c r="D82" s="7">
        <f>SUM(D70:D81)</f>
        <v>3000</v>
      </c>
      <c r="E82" s="32">
        <f>SUM(E70:E81)</f>
        <v>3000</v>
      </c>
    </row>
    <row r="83" spans="2:5" ht="15.75">
      <c r="B83" s="54" t="s">
        <v>139</v>
      </c>
      <c r="C83" s="55"/>
      <c r="D83" s="7"/>
      <c r="E83" s="32"/>
    </row>
    <row r="84" spans="2:5" ht="15.75">
      <c r="B84" s="7">
        <v>1</v>
      </c>
      <c r="C84" s="7" t="s">
        <v>88</v>
      </c>
      <c r="D84" s="7">
        <v>0</v>
      </c>
      <c r="E84" s="7">
        <v>0</v>
      </c>
    </row>
    <row r="85" spans="2:5" ht="15.75">
      <c r="B85" s="7">
        <v>2</v>
      </c>
      <c r="C85" s="7" t="s">
        <v>89</v>
      </c>
      <c r="D85" s="7">
        <v>0</v>
      </c>
      <c r="E85" s="7">
        <v>0</v>
      </c>
    </row>
    <row r="86" spans="2:5" ht="15.75">
      <c r="B86" s="7">
        <v>3</v>
      </c>
      <c r="C86" s="7" t="s">
        <v>90</v>
      </c>
      <c r="D86" s="7">
        <v>0</v>
      </c>
      <c r="E86" s="7">
        <v>0</v>
      </c>
    </row>
    <row r="87" spans="2:5" ht="15.75">
      <c r="B87" s="7">
        <v>4</v>
      </c>
      <c r="C87" s="5" t="s">
        <v>91</v>
      </c>
      <c r="D87" s="7">
        <v>0</v>
      </c>
      <c r="E87" s="7">
        <v>0</v>
      </c>
    </row>
    <row r="88" spans="2:5" ht="15.75">
      <c r="B88" s="7">
        <v>5</v>
      </c>
      <c r="C88" s="5" t="s">
        <v>92</v>
      </c>
      <c r="D88" s="7">
        <v>0</v>
      </c>
      <c r="E88" s="7">
        <v>0</v>
      </c>
    </row>
    <row r="89" spans="2:5" ht="31.5">
      <c r="B89" s="7">
        <v>6</v>
      </c>
      <c r="C89" s="5" t="s">
        <v>93</v>
      </c>
      <c r="D89" s="7">
        <v>0</v>
      </c>
      <c r="E89" s="7">
        <v>0</v>
      </c>
    </row>
    <row r="90" spans="2:5" ht="15.75">
      <c r="B90" s="7">
        <v>7</v>
      </c>
      <c r="C90" s="5" t="s">
        <v>94</v>
      </c>
      <c r="D90" s="7">
        <v>0</v>
      </c>
      <c r="E90" s="32">
        <v>0</v>
      </c>
    </row>
    <row r="91" spans="2:5" ht="15.75">
      <c r="B91" s="7"/>
      <c r="C91" s="5" t="s">
        <v>95</v>
      </c>
      <c r="D91" s="7">
        <v>0</v>
      </c>
      <c r="E91" s="32">
        <v>0</v>
      </c>
    </row>
    <row r="92" spans="2:5" ht="15.75">
      <c r="B92" s="8"/>
      <c r="C92" s="6" t="s">
        <v>100</v>
      </c>
      <c r="D92" s="8">
        <f>SUM(D84:D91)</f>
        <v>0</v>
      </c>
      <c r="E92" s="31">
        <f>SUM(E84:E91)</f>
        <v>0</v>
      </c>
    </row>
    <row r="93" spans="2:5" ht="15.75">
      <c r="B93" s="51" t="s">
        <v>96</v>
      </c>
      <c r="C93" s="51"/>
      <c r="D93" s="10"/>
      <c r="E93" s="31">
        <f>E92+E82+E68+E42</f>
        <v>1016666.896551724</v>
      </c>
    </row>
    <row r="94" spans="2:5" ht="15">
      <c r="B94" s="37"/>
      <c r="C94" s="38"/>
      <c r="D94" s="39"/>
      <c r="E94" s="40"/>
    </row>
    <row r="95" spans="2:5" ht="34.5" customHeight="1">
      <c r="B95" s="54" t="s">
        <v>154</v>
      </c>
      <c r="C95" s="55"/>
      <c r="D95" s="10"/>
      <c r="E95" s="32"/>
    </row>
    <row r="96" spans="2:5" ht="15.75">
      <c r="B96" s="7">
        <v>1</v>
      </c>
      <c r="C96" s="7" t="s">
        <v>115</v>
      </c>
      <c r="D96" s="10" t="s">
        <v>116</v>
      </c>
      <c r="E96" s="32">
        <f>272000*2.336*1.15</f>
        <v>730700.7999999999</v>
      </c>
    </row>
    <row r="97" spans="2:5" ht="15.75">
      <c r="B97" s="7">
        <v>2</v>
      </c>
      <c r="C97" s="7" t="s">
        <v>111</v>
      </c>
      <c r="D97" s="10">
        <v>90000</v>
      </c>
      <c r="E97" s="32">
        <f>D97</f>
        <v>90000</v>
      </c>
    </row>
    <row r="98" spans="2:5" ht="15.75">
      <c r="B98" s="7">
        <v>3</v>
      </c>
      <c r="C98" s="7" t="s">
        <v>112</v>
      </c>
      <c r="D98" s="10" t="s">
        <v>117</v>
      </c>
      <c r="E98" s="32">
        <f>16500*12</f>
        <v>198000</v>
      </c>
    </row>
    <row r="99" spans="2:5" ht="15.75">
      <c r="B99" s="7">
        <v>4</v>
      </c>
      <c r="C99" s="7" t="s">
        <v>118</v>
      </c>
      <c r="D99" s="10">
        <v>60000</v>
      </c>
      <c r="E99" s="32">
        <f>D99</f>
        <v>60000</v>
      </c>
    </row>
    <row r="100" spans="2:5" ht="15.75">
      <c r="B100" s="7">
        <v>5</v>
      </c>
      <c r="C100" s="7" t="s">
        <v>119</v>
      </c>
      <c r="D100" s="7">
        <v>0</v>
      </c>
      <c r="E100" s="32">
        <f>D100</f>
        <v>0</v>
      </c>
    </row>
    <row r="101" spans="2:5" ht="15.75">
      <c r="B101" s="7"/>
      <c r="C101" s="8" t="s">
        <v>156</v>
      </c>
      <c r="D101" s="8"/>
      <c r="E101" s="31">
        <f>SUM(E96:E100)</f>
        <v>1078700.7999999998</v>
      </c>
    </row>
    <row r="102" spans="2:5" ht="15">
      <c r="B102" s="37"/>
      <c r="C102" s="38"/>
      <c r="D102" s="39"/>
      <c r="E102" s="40"/>
    </row>
    <row r="103" spans="2:6" ht="15.75">
      <c r="B103" s="42"/>
      <c r="C103" s="41" t="s">
        <v>155</v>
      </c>
      <c r="D103" s="43"/>
      <c r="E103" s="44">
        <f>E93+E101</f>
        <v>2095367.6965517239</v>
      </c>
      <c r="F103" s="27"/>
    </row>
    <row r="104" spans="2:6" ht="15.75">
      <c r="B104" s="45"/>
      <c r="C104" s="46"/>
      <c r="D104" s="47"/>
      <c r="E104" s="48"/>
      <c r="F104" s="27"/>
    </row>
    <row r="105" spans="1:5" ht="15.75">
      <c r="A105" s="49" t="s">
        <v>149</v>
      </c>
      <c r="D105" s="49" t="s">
        <v>150</v>
      </c>
      <c r="E105"/>
    </row>
    <row r="106" spans="1:5" ht="15.75">
      <c r="A106" s="49"/>
      <c r="E106"/>
    </row>
    <row r="107" spans="1:7" ht="15.75">
      <c r="A107" s="49" t="s">
        <v>151</v>
      </c>
      <c r="D107" s="49" t="s">
        <v>152</v>
      </c>
      <c r="E107"/>
      <c r="G107" s="49"/>
    </row>
    <row r="108" spans="2:6" ht="15">
      <c r="B108" s="15"/>
      <c r="C108" s="16"/>
      <c r="D108" s="17"/>
      <c r="E108" s="34"/>
      <c r="F108" s="27"/>
    </row>
  </sheetData>
  <sheetProtection/>
  <mergeCells count="11">
    <mergeCell ref="D1:E1"/>
    <mergeCell ref="B83:C83"/>
    <mergeCell ref="B93:C93"/>
    <mergeCell ref="B43:C43"/>
    <mergeCell ref="B46:B53"/>
    <mergeCell ref="B7:D7"/>
    <mergeCell ref="B17:D17"/>
    <mergeCell ref="B3:E3"/>
    <mergeCell ref="B18:C18"/>
    <mergeCell ref="B95:C95"/>
    <mergeCell ref="B69:C69"/>
  </mergeCells>
  <printOptions/>
  <pageMargins left="0.75" right="0.75" top="0.53" bottom="0.44" header="0.5" footer="0.5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32"/>
  <sheetViews>
    <sheetView zoomScalePageLayoutView="0" workbookViewId="0" topLeftCell="A1">
      <selection activeCell="G115" sqref="G115"/>
    </sheetView>
  </sheetViews>
  <sheetFormatPr defaultColWidth="9.00390625" defaultRowHeight="12.75"/>
  <cols>
    <col min="2" max="2" width="8.875" style="0" customWidth="1"/>
    <col min="3" max="3" width="45.375" style="0" customWidth="1"/>
    <col min="4" max="4" width="28.125" style="0" customWidth="1"/>
    <col min="5" max="5" width="30.875" style="27" customWidth="1"/>
  </cols>
  <sheetData>
    <row r="3" spans="2:5" ht="15.75">
      <c r="B3" s="52" t="s">
        <v>0</v>
      </c>
      <c r="C3" s="52"/>
      <c r="D3" s="52"/>
      <c r="E3" s="21"/>
    </row>
    <row r="4" spans="2:5" ht="15.75">
      <c r="B4" s="2"/>
      <c r="C4" s="1" t="s">
        <v>1</v>
      </c>
      <c r="D4" s="3"/>
      <c r="E4" s="22"/>
    </row>
    <row r="5" spans="2:5" ht="15.75">
      <c r="B5" s="2"/>
      <c r="C5" s="4"/>
      <c r="D5" s="3"/>
      <c r="E5" s="22"/>
    </row>
    <row r="6" spans="2:5" ht="15.75">
      <c r="B6" s="5" t="s">
        <v>2</v>
      </c>
      <c r="C6" s="6" t="s">
        <v>3</v>
      </c>
      <c r="D6" s="6" t="s">
        <v>4</v>
      </c>
      <c r="E6" s="23" t="s">
        <v>5</v>
      </c>
    </row>
    <row r="7" spans="2:5" ht="15.75">
      <c r="B7" s="50" t="s">
        <v>6</v>
      </c>
      <c r="C7" s="50"/>
      <c r="D7" s="50"/>
      <c r="E7" s="19"/>
    </row>
    <row r="8" spans="2:5" ht="31.5">
      <c r="B8" s="7">
        <v>1</v>
      </c>
      <c r="C8" s="6" t="s">
        <v>7</v>
      </c>
      <c r="D8" s="7"/>
      <c r="E8" s="19"/>
    </row>
    <row r="9" spans="2:5" ht="15.75">
      <c r="B9" s="7">
        <v>2</v>
      </c>
      <c r="C9" s="5" t="s">
        <v>8</v>
      </c>
      <c r="D9" s="7"/>
      <c r="E9" s="19"/>
    </row>
    <row r="10" spans="2:5" ht="15.75">
      <c r="B10" s="7">
        <v>3</v>
      </c>
      <c r="C10" s="5" t="s">
        <v>9</v>
      </c>
      <c r="D10" s="7"/>
      <c r="E10" s="19"/>
    </row>
    <row r="11" spans="2:5" ht="15.75">
      <c r="B11" s="7"/>
      <c r="C11" s="5"/>
      <c r="D11" s="7"/>
      <c r="E11" s="19"/>
    </row>
    <row r="12" spans="2:5" ht="15.75">
      <c r="B12" s="7">
        <v>3</v>
      </c>
      <c r="C12" s="5" t="s">
        <v>10</v>
      </c>
      <c r="D12" s="7"/>
      <c r="E12" s="19"/>
    </row>
    <row r="13" spans="2:5" ht="31.5">
      <c r="B13" s="7">
        <v>4</v>
      </c>
      <c r="C13" s="5" t="s">
        <v>11</v>
      </c>
      <c r="D13" s="7"/>
      <c r="E13" s="19"/>
    </row>
    <row r="14" spans="2:5" ht="15.75">
      <c r="B14" s="7">
        <v>5</v>
      </c>
      <c r="C14" s="5" t="s">
        <v>12</v>
      </c>
      <c r="D14" s="7"/>
      <c r="E14" s="19"/>
    </row>
    <row r="15" spans="2:5" ht="15.75">
      <c r="B15" s="7">
        <v>6</v>
      </c>
      <c r="C15" s="5" t="s">
        <v>13</v>
      </c>
      <c r="D15" s="8"/>
      <c r="E15" s="19"/>
    </row>
    <row r="16" spans="2:5" ht="15.75">
      <c r="B16" s="7"/>
      <c r="C16" s="5" t="s">
        <v>14</v>
      </c>
      <c r="D16" s="8"/>
      <c r="E16" s="19"/>
    </row>
    <row r="17" spans="2:5" ht="15.75">
      <c r="B17" s="7"/>
      <c r="C17" s="5" t="s">
        <v>15</v>
      </c>
      <c r="D17" s="8"/>
      <c r="E17" s="19"/>
    </row>
    <row r="18" spans="2:5" ht="15.75">
      <c r="B18" s="7"/>
      <c r="C18" s="5" t="s">
        <v>16</v>
      </c>
      <c r="D18" s="8"/>
      <c r="E18" s="19"/>
    </row>
    <row r="19" spans="2:5" ht="15.75">
      <c r="B19" s="7">
        <v>7</v>
      </c>
      <c r="C19" s="9"/>
      <c r="D19" s="8"/>
      <c r="E19" s="19"/>
    </row>
    <row r="20" spans="2:5" ht="15.75">
      <c r="B20" s="7">
        <v>8</v>
      </c>
      <c r="C20" s="9"/>
      <c r="D20" s="8"/>
      <c r="E20" s="19"/>
    </row>
    <row r="21" spans="2:5" ht="15.75">
      <c r="B21" s="7">
        <v>9</v>
      </c>
      <c r="C21" s="9"/>
      <c r="D21" s="8"/>
      <c r="E21" s="19"/>
    </row>
    <row r="22" spans="2:5" ht="15.75">
      <c r="B22" s="7">
        <v>10</v>
      </c>
      <c r="C22" s="6" t="s">
        <v>17</v>
      </c>
      <c r="D22" s="8"/>
      <c r="E22" s="19"/>
    </row>
    <row r="23" spans="2:5" ht="15.75">
      <c r="B23" s="51" t="s">
        <v>18</v>
      </c>
      <c r="C23" s="51"/>
      <c r="D23" s="51"/>
      <c r="E23" s="20"/>
    </row>
    <row r="24" spans="2:5" ht="15.75">
      <c r="B24" s="51" t="s">
        <v>19</v>
      </c>
      <c r="C24" s="51"/>
      <c r="D24" s="10"/>
      <c r="E24" s="19"/>
    </row>
    <row r="25" spans="2:5" ht="31.5">
      <c r="B25" s="7"/>
      <c r="C25" s="7" t="s">
        <v>20</v>
      </c>
      <c r="D25" s="7">
        <v>18000</v>
      </c>
      <c r="E25" s="19">
        <f>D25*12</f>
        <v>216000</v>
      </c>
    </row>
    <row r="26" spans="2:5" ht="15.75">
      <c r="B26" s="7"/>
      <c r="C26" s="7" t="s">
        <v>21</v>
      </c>
      <c r="D26" s="7">
        <v>7000</v>
      </c>
      <c r="E26" s="19">
        <f>D26*12</f>
        <v>84000</v>
      </c>
    </row>
    <row r="27" spans="2:5" ht="15.75">
      <c r="B27" s="7"/>
      <c r="C27" s="7" t="s">
        <v>22</v>
      </c>
      <c r="D27" s="7">
        <f>SUM(D25:D26)/100*39</f>
        <v>9750</v>
      </c>
      <c r="E27" s="19">
        <f>D27*12</f>
        <v>117000</v>
      </c>
    </row>
    <row r="28" spans="2:5" ht="31.5">
      <c r="B28" s="7"/>
      <c r="C28" s="7" t="s">
        <v>23</v>
      </c>
      <c r="D28" s="7"/>
      <c r="E28" s="19"/>
    </row>
    <row r="29" spans="2:5" ht="15.75">
      <c r="B29" s="7"/>
      <c r="C29" s="7" t="s">
        <v>24</v>
      </c>
      <c r="D29" s="7"/>
      <c r="E29" s="19"/>
    </row>
    <row r="30" spans="2:5" ht="15.75">
      <c r="B30" s="7"/>
      <c r="C30" s="7" t="s">
        <v>25</v>
      </c>
      <c r="D30" s="7">
        <v>6000</v>
      </c>
      <c r="E30" s="19">
        <f>D30</f>
        <v>6000</v>
      </c>
    </row>
    <row r="31" spans="2:5" ht="31.5">
      <c r="B31" s="7"/>
      <c r="C31" s="7" t="s">
        <v>26</v>
      </c>
      <c r="D31" s="7"/>
      <c r="E31" s="19"/>
    </row>
    <row r="32" spans="2:5" ht="31.5">
      <c r="B32" s="7"/>
      <c r="C32" s="7" t="s">
        <v>27</v>
      </c>
      <c r="D32" s="7"/>
      <c r="E32" s="19"/>
    </row>
    <row r="33" spans="2:5" ht="31.5">
      <c r="B33" s="7"/>
      <c r="C33" s="7" t="s">
        <v>28</v>
      </c>
      <c r="D33" s="7"/>
      <c r="E33" s="19"/>
    </row>
    <row r="34" spans="2:5" ht="63">
      <c r="B34" s="7"/>
      <c r="C34" s="7" t="s">
        <v>29</v>
      </c>
      <c r="D34" s="7">
        <v>3000</v>
      </c>
      <c r="E34" s="19">
        <f>D34</f>
        <v>3000</v>
      </c>
    </row>
    <row r="35" spans="2:5" ht="15.75">
      <c r="B35" s="7"/>
      <c r="C35" s="7" t="s">
        <v>30</v>
      </c>
      <c r="D35" s="7"/>
      <c r="E35" s="19"/>
    </row>
    <row r="36" spans="2:5" ht="15.75">
      <c r="B36" s="7"/>
      <c r="C36" s="7" t="s">
        <v>31</v>
      </c>
      <c r="D36" s="7">
        <v>1200</v>
      </c>
      <c r="E36" s="19">
        <f>D36</f>
        <v>1200</v>
      </c>
    </row>
    <row r="37" spans="2:5" ht="31.5">
      <c r="B37" s="7"/>
      <c r="C37" s="7" t="s">
        <v>32</v>
      </c>
      <c r="D37" s="7"/>
      <c r="E37" s="19"/>
    </row>
    <row r="38" spans="2:5" ht="15.75">
      <c r="B38" s="7"/>
      <c r="C38" s="5" t="s">
        <v>33</v>
      </c>
      <c r="D38" s="7"/>
      <c r="E38" s="19"/>
    </row>
    <row r="39" spans="2:5" ht="31.5">
      <c r="B39" s="7"/>
      <c r="C39" s="7" t="s">
        <v>34</v>
      </c>
      <c r="D39" s="7">
        <v>5000</v>
      </c>
      <c r="E39" s="19">
        <f>D39</f>
        <v>5000</v>
      </c>
    </row>
    <row r="40" spans="2:5" ht="31.5">
      <c r="B40" s="7"/>
      <c r="C40" s="7" t="s">
        <v>35</v>
      </c>
      <c r="D40" s="7"/>
      <c r="E40" s="19"/>
    </row>
    <row r="41" spans="2:5" ht="15.75">
      <c r="B41" s="7"/>
      <c r="C41" s="7" t="s">
        <v>36</v>
      </c>
      <c r="D41" s="7"/>
      <c r="E41" s="24"/>
    </row>
    <row r="42" spans="2:5" ht="15.75">
      <c r="B42" s="7"/>
      <c r="C42" s="7" t="s">
        <v>37</v>
      </c>
      <c r="D42" s="7">
        <v>1000</v>
      </c>
      <c r="E42" s="19">
        <f>D42</f>
        <v>1000</v>
      </c>
    </row>
    <row r="43" spans="2:5" ht="63">
      <c r="B43" s="7"/>
      <c r="C43" s="7" t="s">
        <v>38</v>
      </c>
      <c r="D43" s="7">
        <v>1000</v>
      </c>
      <c r="E43" s="19">
        <f>D43</f>
        <v>1000</v>
      </c>
    </row>
    <row r="44" spans="2:5" ht="15.75">
      <c r="B44" s="7"/>
      <c r="C44" s="7"/>
      <c r="D44" s="7"/>
      <c r="E44" s="19"/>
    </row>
    <row r="45" spans="2:5" ht="31.5">
      <c r="B45" s="7"/>
      <c r="C45" s="7" t="s">
        <v>39</v>
      </c>
      <c r="D45" s="7"/>
      <c r="E45" s="19"/>
    </row>
    <row r="46" spans="2:5" ht="15.75">
      <c r="B46" s="7"/>
      <c r="C46" s="7" t="s">
        <v>40</v>
      </c>
      <c r="D46" s="7"/>
      <c r="E46" s="19"/>
    </row>
    <row r="47" spans="2:5" ht="15.75">
      <c r="B47" s="7"/>
      <c r="C47" s="7" t="s">
        <v>41</v>
      </c>
      <c r="D47" s="7"/>
      <c r="E47" s="19"/>
    </row>
    <row r="48" spans="2:5" ht="15.75">
      <c r="B48" s="7"/>
      <c r="C48" s="7"/>
      <c r="D48" s="7"/>
      <c r="E48" s="19"/>
    </row>
    <row r="49" spans="2:5" ht="15.75">
      <c r="B49" s="7"/>
      <c r="C49" s="7" t="s">
        <v>98</v>
      </c>
      <c r="D49" s="7">
        <f>SUM(D25:D48)</f>
        <v>51950</v>
      </c>
      <c r="E49" s="7">
        <f>SUM(E25:E48)</f>
        <v>434200</v>
      </c>
    </row>
    <row r="50" spans="2:5" ht="15.75">
      <c r="B50" s="51" t="s">
        <v>42</v>
      </c>
      <c r="C50" s="51"/>
      <c r="D50" s="10"/>
      <c r="E50" s="19"/>
    </row>
    <row r="51" spans="2:5" ht="31.5">
      <c r="B51" s="7">
        <v>1</v>
      </c>
      <c r="C51" s="7" t="s">
        <v>43</v>
      </c>
      <c r="D51" s="7"/>
      <c r="E51" s="19"/>
    </row>
    <row r="52" spans="2:5" ht="31.5">
      <c r="B52" s="7">
        <v>2</v>
      </c>
      <c r="C52" s="7" t="s">
        <v>44</v>
      </c>
      <c r="D52" s="7"/>
      <c r="E52" s="19"/>
    </row>
    <row r="53" spans="2:5" ht="31.5">
      <c r="B53" s="58">
        <v>2</v>
      </c>
      <c r="C53" s="7" t="s">
        <v>45</v>
      </c>
      <c r="D53" s="7"/>
      <c r="E53" s="19"/>
    </row>
    <row r="54" spans="2:5" ht="15.75">
      <c r="B54" s="58"/>
      <c r="C54" s="7" t="s">
        <v>46</v>
      </c>
      <c r="D54" s="7">
        <v>10000</v>
      </c>
      <c r="E54" s="7">
        <f>D54*12</f>
        <v>120000</v>
      </c>
    </row>
    <row r="55" spans="2:5" ht="15.75">
      <c r="B55" s="58"/>
      <c r="C55" s="7" t="s">
        <v>47</v>
      </c>
      <c r="D55" s="7">
        <v>5000</v>
      </c>
      <c r="E55" s="7">
        <f>D55*12</f>
        <v>60000</v>
      </c>
    </row>
    <row r="56" spans="2:5" ht="15.75">
      <c r="B56" s="58"/>
      <c r="C56" s="7" t="s">
        <v>48</v>
      </c>
      <c r="D56" s="7">
        <v>10000</v>
      </c>
      <c r="E56" s="7">
        <f>D56*12</f>
        <v>120000</v>
      </c>
    </row>
    <row r="57" spans="2:5" ht="15.75">
      <c r="B57" s="58"/>
      <c r="C57" s="7" t="s">
        <v>49</v>
      </c>
      <c r="D57" s="7">
        <v>10000</v>
      </c>
      <c r="E57" s="7">
        <f>D57*12</f>
        <v>120000</v>
      </c>
    </row>
    <row r="58" spans="2:5" ht="15.75">
      <c r="B58" s="58"/>
      <c r="C58" s="7"/>
      <c r="D58" s="7"/>
      <c r="E58" s="19"/>
    </row>
    <row r="59" spans="2:5" ht="15.75">
      <c r="B59" s="58"/>
      <c r="C59" s="7" t="s">
        <v>97</v>
      </c>
      <c r="D59" s="7">
        <f>SUM(D54:D57)/87*13</f>
        <v>5229.885057471264</v>
      </c>
      <c r="E59" s="7">
        <f>D59*12</f>
        <v>62758.620689655174</v>
      </c>
    </row>
    <row r="60" spans="2:5" ht="15.75">
      <c r="B60" s="58"/>
      <c r="C60" s="7" t="s">
        <v>50</v>
      </c>
      <c r="D60" s="7">
        <f>SUM(D54:D57)/100*26</f>
        <v>9100</v>
      </c>
      <c r="E60" s="19">
        <f>D60*12</f>
        <v>109200</v>
      </c>
    </row>
    <row r="61" spans="2:5" ht="31.5">
      <c r="B61" s="7">
        <v>3</v>
      </c>
      <c r="C61" s="7" t="s">
        <v>51</v>
      </c>
      <c r="D61" s="7">
        <v>4300</v>
      </c>
      <c r="E61" s="19">
        <f>D61*4</f>
        <v>17200</v>
      </c>
    </row>
    <row r="62" spans="2:5" ht="47.25">
      <c r="B62" s="7">
        <v>4</v>
      </c>
      <c r="C62" s="7" t="s">
        <v>52</v>
      </c>
      <c r="D62" s="7">
        <v>6000</v>
      </c>
      <c r="E62" s="19">
        <f>D62</f>
        <v>6000</v>
      </c>
    </row>
    <row r="63" spans="2:5" ht="31.5">
      <c r="B63" s="7">
        <v>5</v>
      </c>
      <c r="C63" s="7" t="s">
        <v>53</v>
      </c>
      <c r="D63" s="7"/>
      <c r="E63" s="19"/>
    </row>
    <row r="64" spans="2:5" ht="47.25">
      <c r="B64" s="7"/>
      <c r="C64" s="7" t="s">
        <v>54</v>
      </c>
      <c r="D64" s="7">
        <v>6000</v>
      </c>
      <c r="E64" s="19">
        <f>D64</f>
        <v>6000</v>
      </c>
    </row>
    <row r="65" spans="2:5" ht="15.75">
      <c r="B65" s="7">
        <v>6</v>
      </c>
      <c r="C65" s="7" t="s">
        <v>55</v>
      </c>
      <c r="D65" s="7"/>
      <c r="E65" s="19"/>
    </row>
    <row r="66" spans="2:5" ht="15.75">
      <c r="B66" s="7">
        <v>7</v>
      </c>
      <c r="C66" s="7" t="s">
        <v>56</v>
      </c>
      <c r="D66" s="7"/>
      <c r="E66" s="19"/>
    </row>
    <row r="67" spans="2:5" ht="31.5">
      <c r="B67" s="7">
        <v>8</v>
      </c>
      <c r="C67" s="7" t="s">
        <v>57</v>
      </c>
      <c r="D67" s="7"/>
      <c r="E67" s="19"/>
    </row>
    <row r="68" spans="2:5" ht="63">
      <c r="B68" s="7">
        <v>9</v>
      </c>
      <c r="C68" s="7" t="s">
        <v>58</v>
      </c>
      <c r="D68" s="7">
        <v>5000</v>
      </c>
      <c r="E68" s="19">
        <f>D68</f>
        <v>5000</v>
      </c>
    </row>
    <row r="69" spans="2:5" ht="47.25">
      <c r="B69" s="7">
        <v>10</v>
      </c>
      <c r="C69" s="7" t="s">
        <v>59</v>
      </c>
      <c r="D69" s="7">
        <v>2000</v>
      </c>
      <c r="E69" s="19">
        <f>D69</f>
        <v>2000</v>
      </c>
    </row>
    <row r="70" spans="2:5" ht="47.25">
      <c r="B70" s="7">
        <v>11</v>
      </c>
      <c r="C70" s="7" t="s">
        <v>60</v>
      </c>
      <c r="D70" s="7"/>
      <c r="E70" s="19"/>
    </row>
    <row r="71" spans="2:5" ht="15.75">
      <c r="B71" s="7"/>
      <c r="C71" s="11" t="s">
        <v>61</v>
      </c>
      <c r="D71" s="7"/>
      <c r="E71" s="19"/>
    </row>
    <row r="72" spans="2:5" ht="15.75">
      <c r="B72" s="7"/>
      <c r="C72" s="11" t="s">
        <v>62</v>
      </c>
      <c r="D72" s="7">
        <v>73000</v>
      </c>
      <c r="E72" s="19">
        <f>D72</f>
        <v>73000</v>
      </c>
    </row>
    <row r="73" spans="2:5" ht="15.75">
      <c r="B73" s="7"/>
      <c r="C73" s="11" t="s">
        <v>63</v>
      </c>
      <c r="D73" s="7"/>
      <c r="E73" s="19"/>
    </row>
    <row r="74" spans="2:5" ht="15.75">
      <c r="B74" s="7"/>
      <c r="C74" s="11" t="s">
        <v>64</v>
      </c>
      <c r="D74" s="7"/>
      <c r="E74" s="19"/>
    </row>
    <row r="75" spans="2:5" ht="15.75">
      <c r="B75" s="7"/>
      <c r="C75" s="11" t="s">
        <v>65</v>
      </c>
      <c r="D75" s="7"/>
      <c r="E75" s="19"/>
    </row>
    <row r="76" spans="2:5" ht="15.75">
      <c r="B76" s="7"/>
      <c r="C76" s="11"/>
      <c r="D76" s="7"/>
      <c r="E76" s="19"/>
    </row>
    <row r="77" spans="2:5" ht="15.75">
      <c r="B77" s="7"/>
      <c r="C77" s="11"/>
      <c r="D77" s="7"/>
      <c r="E77" s="19"/>
    </row>
    <row r="78" spans="2:5" ht="15.75">
      <c r="B78" s="7"/>
      <c r="C78" s="11"/>
      <c r="D78" s="7"/>
      <c r="E78" s="19"/>
    </row>
    <row r="79" spans="2:5" ht="15.75">
      <c r="B79" s="7"/>
      <c r="C79" s="7"/>
      <c r="D79" s="7"/>
      <c r="E79" s="19"/>
    </row>
    <row r="80" spans="2:5" ht="15.75">
      <c r="B80" s="7"/>
      <c r="C80" s="7" t="s">
        <v>66</v>
      </c>
      <c r="D80" s="7">
        <v>30000</v>
      </c>
      <c r="E80" s="19">
        <f>D80</f>
        <v>30000</v>
      </c>
    </row>
    <row r="81" spans="2:5" ht="47.25">
      <c r="B81" s="7" t="s">
        <v>99</v>
      </c>
      <c r="C81" s="7"/>
      <c r="D81" s="7">
        <f>SUM(D25:D80)</f>
        <v>279529.8850574712</v>
      </c>
      <c r="E81" s="7">
        <f>SUM(E51:E80)</f>
        <v>731158.6206896552</v>
      </c>
    </row>
    <row r="82" spans="2:5" ht="15.75">
      <c r="B82" s="51" t="s">
        <v>67</v>
      </c>
      <c r="C82" s="51"/>
      <c r="D82" s="10"/>
      <c r="E82" s="19"/>
    </row>
    <row r="83" spans="2:5" ht="15.75">
      <c r="B83" s="7">
        <v>1</v>
      </c>
      <c r="C83" s="7" t="s">
        <v>110</v>
      </c>
      <c r="D83" s="10">
        <f>280000*2.336*1.15</f>
        <v>752192</v>
      </c>
      <c r="E83" s="19">
        <f>D83</f>
        <v>752192</v>
      </c>
    </row>
    <row r="84" spans="2:7" ht="15.75">
      <c r="B84" s="7">
        <v>2</v>
      </c>
      <c r="C84" s="7" t="s">
        <v>111</v>
      </c>
      <c r="D84" s="10">
        <v>100000</v>
      </c>
      <c r="E84" s="19">
        <f>D84</f>
        <v>100000</v>
      </c>
      <c r="G84">
        <f>9*15000</f>
        <v>135000</v>
      </c>
    </row>
    <row r="85" spans="2:7" ht="15.75">
      <c r="B85" s="7">
        <v>3</v>
      </c>
      <c r="C85" s="7" t="s">
        <v>112</v>
      </c>
      <c r="D85" s="10">
        <f>16500*12</f>
        <v>198000</v>
      </c>
      <c r="E85" s="19">
        <f>D85</f>
        <v>198000</v>
      </c>
      <c r="G85">
        <v>1000</v>
      </c>
    </row>
    <row r="86" spans="2:5" ht="15.75">
      <c r="B86" s="7">
        <v>4</v>
      </c>
      <c r="C86" s="7" t="s">
        <v>113</v>
      </c>
      <c r="D86" s="10">
        <v>80000</v>
      </c>
      <c r="E86" s="19">
        <f>D86</f>
        <v>80000</v>
      </c>
    </row>
    <row r="87" spans="2:5" ht="15.75">
      <c r="B87" s="7">
        <v>5</v>
      </c>
      <c r="C87" s="7" t="s">
        <v>71</v>
      </c>
      <c r="D87" s="7"/>
      <c r="E87" s="19">
        <f>SUM(E83:E86)</f>
        <v>1130192</v>
      </c>
    </row>
    <row r="88" spans="2:5" ht="15.75">
      <c r="B88" s="7"/>
      <c r="C88" s="7"/>
      <c r="D88" s="7"/>
      <c r="E88" s="19">
        <v>6482</v>
      </c>
    </row>
    <row r="89" spans="2:5" ht="15.75">
      <c r="B89" s="7"/>
      <c r="C89" s="7"/>
      <c r="D89" s="7"/>
      <c r="E89" s="19">
        <f>E87/E88/12</f>
        <v>14.529877609791216</v>
      </c>
    </row>
    <row r="90" spans="2:5" ht="15.75">
      <c r="B90" s="7"/>
      <c r="C90" s="7"/>
      <c r="D90" s="7"/>
      <c r="E90" s="19"/>
    </row>
    <row r="91" spans="2:5" ht="15.75">
      <c r="B91" s="7"/>
      <c r="C91" s="7"/>
      <c r="D91" s="7"/>
      <c r="E91" s="19"/>
    </row>
    <row r="92" spans="2:5" ht="31.5">
      <c r="B92" s="51" t="s">
        <v>72</v>
      </c>
      <c r="C92" s="51"/>
      <c r="D92" s="10"/>
      <c r="E92" s="19" t="s">
        <v>73</v>
      </c>
    </row>
    <row r="93" spans="2:5" ht="47.25">
      <c r="B93" s="7">
        <v>1</v>
      </c>
      <c r="C93" s="7" t="s">
        <v>74</v>
      </c>
      <c r="D93" s="19">
        <v>80000</v>
      </c>
      <c r="E93" s="19">
        <f>D93</f>
        <v>80000</v>
      </c>
    </row>
    <row r="94" spans="2:5" ht="31.5">
      <c r="B94" s="7">
        <v>2</v>
      </c>
      <c r="C94" s="7" t="s">
        <v>75</v>
      </c>
      <c r="D94" s="19">
        <v>3000</v>
      </c>
      <c r="E94" s="19">
        <f>D94</f>
        <v>3000</v>
      </c>
    </row>
    <row r="95" spans="2:5" ht="31.5">
      <c r="B95" s="7">
        <v>3</v>
      </c>
      <c r="C95" s="7" t="s">
        <v>76</v>
      </c>
      <c r="D95" s="19"/>
      <c r="E95" s="19"/>
    </row>
    <row r="96" spans="2:5" ht="15.75">
      <c r="B96" s="7">
        <v>4</v>
      </c>
      <c r="C96" s="7" t="s">
        <v>77</v>
      </c>
      <c r="D96" s="19"/>
      <c r="E96" s="19"/>
    </row>
    <row r="97" spans="2:5" ht="15.75">
      <c r="B97" s="7">
        <v>4</v>
      </c>
      <c r="C97" s="7" t="s">
        <v>78</v>
      </c>
      <c r="D97" s="19"/>
      <c r="E97" s="19"/>
    </row>
    <row r="98" spans="2:5" ht="47.25">
      <c r="B98" s="7">
        <v>5</v>
      </c>
      <c r="C98" s="5" t="s">
        <v>79</v>
      </c>
      <c r="D98" s="19"/>
      <c r="E98" s="19"/>
    </row>
    <row r="99" spans="2:5" ht="31.5">
      <c r="B99" s="7">
        <v>6</v>
      </c>
      <c r="C99" s="5" t="s">
        <v>80</v>
      </c>
      <c r="D99" s="19"/>
      <c r="E99" s="19"/>
    </row>
    <row r="100" spans="2:5" ht="63">
      <c r="B100" s="7">
        <v>7</v>
      </c>
      <c r="C100" s="5" t="s">
        <v>81</v>
      </c>
      <c r="D100" s="19"/>
      <c r="E100" s="19"/>
    </row>
    <row r="101" spans="2:5" ht="15.75">
      <c r="B101" s="7">
        <v>8</v>
      </c>
      <c r="C101" s="7" t="s">
        <v>82</v>
      </c>
      <c r="D101" s="19"/>
      <c r="E101" s="19"/>
    </row>
    <row r="102" spans="2:5" ht="15.75">
      <c r="B102" s="7">
        <v>9</v>
      </c>
      <c r="C102" s="7" t="s">
        <v>83</v>
      </c>
      <c r="D102" s="19"/>
      <c r="E102" s="19"/>
    </row>
    <row r="103" spans="2:5" ht="15.75">
      <c r="B103" s="7">
        <v>10</v>
      </c>
      <c r="C103" s="7" t="s">
        <v>84</v>
      </c>
      <c r="D103" s="19"/>
      <c r="E103" s="19"/>
    </row>
    <row r="104" spans="2:5" ht="15.75">
      <c r="B104" s="7">
        <v>11</v>
      </c>
      <c r="C104" s="7" t="s">
        <v>85</v>
      </c>
      <c r="D104" s="19"/>
      <c r="E104" s="19"/>
    </row>
    <row r="105" spans="2:5" ht="15.75">
      <c r="B105" s="7"/>
      <c r="C105" s="7" t="s">
        <v>101</v>
      </c>
      <c r="D105" s="7">
        <f>SUM(D93:D104)</f>
        <v>83000</v>
      </c>
      <c r="E105" s="7">
        <f>SUM(E93:E104)</f>
        <v>83000</v>
      </c>
    </row>
    <row r="106" spans="2:5" ht="47.25">
      <c r="B106" s="54" t="s">
        <v>86</v>
      </c>
      <c r="C106" s="55"/>
      <c r="D106" s="7"/>
      <c r="E106" s="19" t="s">
        <v>87</v>
      </c>
    </row>
    <row r="107" spans="2:5" ht="15.75">
      <c r="B107" s="7">
        <v>1</v>
      </c>
      <c r="C107" s="7" t="s">
        <v>88</v>
      </c>
      <c r="D107" s="7"/>
      <c r="E107" s="19"/>
    </row>
    <row r="108" spans="2:5" ht="15.75">
      <c r="B108" s="7">
        <v>2</v>
      </c>
      <c r="C108" s="7" t="s">
        <v>89</v>
      </c>
      <c r="D108" s="7"/>
      <c r="E108" s="19"/>
    </row>
    <row r="109" spans="2:5" ht="15.75">
      <c r="B109" s="7">
        <v>3</v>
      </c>
      <c r="C109" s="7" t="s">
        <v>90</v>
      </c>
      <c r="D109" s="7"/>
      <c r="E109" s="19"/>
    </row>
    <row r="110" spans="2:5" ht="15.75">
      <c r="B110" s="7">
        <v>4</v>
      </c>
      <c r="C110" s="5" t="s">
        <v>91</v>
      </c>
      <c r="D110" s="7"/>
      <c r="E110" s="19"/>
    </row>
    <row r="111" spans="2:5" ht="15.75">
      <c r="B111" s="7">
        <v>5</v>
      </c>
      <c r="C111" s="5" t="s">
        <v>92</v>
      </c>
      <c r="D111" s="7"/>
      <c r="E111" s="19"/>
    </row>
    <row r="112" spans="2:5" ht="31.5">
      <c r="B112" s="7">
        <v>6</v>
      </c>
      <c r="C112" s="5" t="s">
        <v>93</v>
      </c>
      <c r="D112" s="7"/>
      <c r="E112" s="19"/>
    </row>
    <row r="113" spans="2:5" ht="15.75">
      <c r="B113" s="7">
        <v>7</v>
      </c>
      <c r="C113" s="5" t="s">
        <v>94</v>
      </c>
      <c r="D113" s="7">
        <v>50000</v>
      </c>
      <c r="E113" s="19">
        <f>D113</f>
        <v>50000</v>
      </c>
    </row>
    <row r="114" spans="2:5" ht="15.75">
      <c r="B114" s="7"/>
      <c r="C114" s="5" t="s">
        <v>95</v>
      </c>
      <c r="D114" s="7"/>
      <c r="E114" s="19"/>
    </row>
    <row r="115" spans="2:5" ht="15.75">
      <c r="B115" s="7"/>
      <c r="C115" s="5" t="s">
        <v>100</v>
      </c>
      <c r="D115" s="7">
        <f>SUM(D107:D114)</f>
        <v>50000</v>
      </c>
      <c r="E115" s="7">
        <f>SUM(E107:E114)</f>
        <v>50000</v>
      </c>
    </row>
    <row r="116" spans="2:5" ht="15.75">
      <c r="B116" s="51" t="s">
        <v>96</v>
      </c>
      <c r="C116" s="51"/>
      <c r="D116" s="10"/>
      <c r="E116" s="19"/>
    </row>
    <row r="117" spans="2:5" ht="15">
      <c r="B117" s="12"/>
      <c r="C117" s="13"/>
      <c r="D117" s="14"/>
      <c r="E117" s="25"/>
    </row>
    <row r="118" spans="2:5" ht="15">
      <c r="B118" s="15"/>
      <c r="C118" s="16"/>
      <c r="D118" s="17"/>
      <c r="E118" s="26"/>
    </row>
    <row r="119" spans="2:5" ht="15">
      <c r="B119" s="15"/>
      <c r="C119" s="18"/>
      <c r="D119" s="26"/>
      <c r="E119" s="26"/>
    </row>
    <row r="120" spans="2:5" ht="15">
      <c r="B120" s="15"/>
      <c r="C120" s="18"/>
      <c r="D120" s="26"/>
      <c r="E120" s="26"/>
    </row>
    <row r="121" spans="2:5" ht="15">
      <c r="B121" s="15"/>
      <c r="C121" s="18" t="s">
        <v>102</v>
      </c>
      <c r="D121" s="26">
        <f>D49</f>
        <v>51950</v>
      </c>
      <c r="E121" s="26">
        <f>E49</f>
        <v>434200</v>
      </c>
    </row>
    <row r="122" spans="3:5" ht="12.75">
      <c r="C122" t="s">
        <v>103</v>
      </c>
      <c r="D122" s="27">
        <f>D81</f>
        <v>279529.8850574712</v>
      </c>
      <c r="E122" s="27">
        <f>E81</f>
        <v>731158.6206896552</v>
      </c>
    </row>
    <row r="123" spans="3:5" ht="12.75">
      <c r="C123" t="s">
        <v>104</v>
      </c>
      <c r="D123" s="27">
        <f>D105</f>
        <v>83000</v>
      </c>
      <c r="E123" s="27">
        <f>E105</f>
        <v>83000</v>
      </c>
    </row>
    <row r="124" spans="3:5" ht="15">
      <c r="C124" s="18" t="s">
        <v>105</v>
      </c>
      <c r="D124" s="27">
        <f>D115</f>
        <v>50000</v>
      </c>
      <c r="E124" s="27">
        <f>E115</f>
        <v>50000</v>
      </c>
    </row>
    <row r="125" spans="3:5" ht="15.75">
      <c r="C125" s="28" t="s">
        <v>106</v>
      </c>
      <c r="D125" s="29">
        <f>SUM(D121:D124)</f>
        <v>464479.8850574712</v>
      </c>
      <c r="E125" s="29">
        <f>SUM(E121:E124)</f>
        <v>1298358.6206896552</v>
      </c>
    </row>
    <row r="126" spans="3:5" ht="15">
      <c r="C126" s="18" t="s">
        <v>107</v>
      </c>
      <c r="D126" s="27"/>
      <c r="E126" s="27">
        <v>6636.33</v>
      </c>
    </row>
    <row r="127" spans="3:5" ht="15">
      <c r="C127" s="18" t="s">
        <v>108</v>
      </c>
      <c r="D127" s="27"/>
      <c r="E127" s="27">
        <f>E125/E126/12</f>
        <v>16.303672620882015</v>
      </c>
    </row>
    <row r="128" ht="12.75">
      <c r="D128" s="27"/>
    </row>
    <row r="129" spans="3:5" ht="15">
      <c r="C129" s="18" t="s">
        <v>14</v>
      </c>
      <c r="D129" s="27"/>
      <c r="E129" s="27">
        <v>200000</v>
      </c>
    </row>
    <row r="130" spans="3:5" ht="15">
      <c r="C130" s="18" t="s">
        <v>109</v>
      </c>
      <c r="D130" s="27"/>
      <c r="E130" s="27">
        <f>E125-E129</f>
        <v>1098358.6206896552</v>
      </c>
    </row>
    <row r="131" spans="3:8" ht="15">
      <c r="C131" s="18" t="s">
        <v>107</v>
      </c>
      <c r="D131" s="27"/>
      <c r="E131" s="27">
        <v>6636.33</v>
      </c>
      <c r="F131">
        <v>6.6</v>
      </c>
      <c r="G131">
        <f>E131*F131</f>
        <v>43799.778</v>
      </c>
      <c r="H131">
        <f>G131*12</f>
        <v>525597.336</v>
      </c>
    </row>
    <row r="132" spans="3:5" ht="15">
      <c r="C132" s="18" t="s">
        <v>108</v>
      </c>
      <c r="D132" s="27"/>
      <c r="E132" s="27">
        <f>E130/E131/12</f>
        <v>13.792244366610953</v>
      </c>
    </row>
  </sheetData>
  <sheetProtection/>
  <mergeCells count="10">
    <mergeCell ref="B3:D3"/>
    <mergeCell ref="B7:D7"/>
    <mergeCell ref="B23:D23"/>
    <mergeCell ref="B24:C24"/>
    <mergeCell ref="B106:C106"/>
    <mergeCell ref="B116:C116"/>
    <mergeCell ref="B50:C50"/>
    <mergeCell ref="B53:B60"/>
    <mergeCell ref="B82:C82"/>
    <mergeCell ref="B92:C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129"/>
  <sheetViews>
    <sheetView zoomScalePageLayoutView="0" workbookViewId="0" topLeftCell="A85">
      <selection activeCell="D94" sqref="D94"/>
    </sheetView>
  </sheetViews>
  <sheetFormatPr defaultColWidth="9.00390625" defaultRowHeight="12.75"/>
  <cols>
    <col min="2" max="2" width="8.875" style="0" customWidth="1"/>
    <col min="3" max="3" width="45.375" style="0" customWidth="1"/>
    <col min="4" max="4" width="28.125" style="0" customWidth="1"/>
    <col min="5" max="5" width="30.875" style="27" customWidth="1"/>
  </cols>
  <sheetData>
    <row r="3" spans="2:5" ht="15.75">
      <c r="B3" s="52" t="s">
        <v>0</v>
      </c>
      <c r="C3" s="52"/>
      <c r="D3" s="52"/>
      <c r="E3" s="21"/>
    </row>
    <row r="4" spans="2:5" ht="15.75">
      <c r="B4" s="2"/>
      <c r="C4" s="1" t="s">
        <v>1</v>
      </c>
      <c r="D4" s="3"/>
      <c r="E4" s="22"/>
    </row>
    <row r="5" spans="2:5" ht="15.75">
      <c r="B5" s="2"/>
      <c r="C5" s="4"/>
      <c r="D5" s="3"/>
      <c r="E5" s="22"/>
    </row>
    <row r="6" spans="2:5" ht="15.75">
      <c r="B6" s="5" t="s">
        <v>2</v>
      </c>
      <c r="C6" s="6" t="s">
        <v>3</v>
      </c>
      <c r="D6" s="6" t="s">
        <v>4</v>
      </c>
      <c r="E6" s="23" t="s">
        <v>5</v>
      </c>
    </row>
    <row r="7" spans="2:5" ht="15.75">
      <c r="B7" s="50" t="s">
        <v>6</v>
      </c>
      <c r="C7" s="50"/>
      <c r="D7" s="50"/>
      <c r="E7" s="19"/>
    </row>
    <row r="8" spans="2:5" ht="31.5">
      <c r="B8" s="7">
        <v>1</v>
      </c>
      <c r="C8" s="6" t="s">
        <v>7</v>
      </c>
      <c r="D8" s="7"/>
      <c r="E8" s="19"/>
    </row>
    <row r="9" spans="2:5" ht="15.75">
      <c r="B9" s="7">
        <v>2</v>
      </c>
      <c r="C9" s="5" t="s">
        <v>8</v>
      </c>
      <c r="D9" s="7"/>
      <c r="E9" s="19"/>
    </row>
    <row r="10" spans="2:5" ht="15.75">
      <c r="B10" s="7">
        <v>3</v>
      </c>
      <c r="C10" s="5" t="s">
        <v>9</v>
      </c>
      <c r="D10" s="7"/>
      <c r="E10" s="19"/>
    </row>
    <row r="11" spans="2:5" ht="15.75">
      <c r="B11" s="7"/>
      <c r="C11" s="5"/>
      <c r="D11" s="7"/>
      <c r="E11" s="19"/>
    </row>
    <row r="12" spans="2:5" ht="15.75">
      <c r="B12" s="7">
        <v>3</v>
      </c>
      <c r="C12" s="5" t="s">
        <v>10</v>
      </c>
      <c r="D12" s="7"/>
      <c r="E12" s="19"/>
    </row>
    <row r="13" spans="2:5" ht="31.5">
      <c r="B13" s="7">
        <v>4</v>
      </c>
      <c r="C13" s="5" t="s">
        <v>11</v>
      </c>
      <c r="D13" s="7"/>
      <c r="E13" s="19"/>
    </row>
    <row r="14" spans="2:5" ht="15.75">
      <c r="B14" s="7">
        <v>5</v>
      </c>
      <c r="C14" s="5" t="s">
        <v>12</v>
      </c>
      <c r="D14" s="7"/>
      <c r="E14" s="19"/>
    </row>
    <row r="15" spans="2:5" ht="15.75">
      <c r="B15" s="7">
        <v>6</v>
      </c>
      <c r="C15" s="5" t="s">
        <v>13</v>
      </c>
      <c r="D15" s="8"/>
      <c r="E15" s="19"/>
    </row>
    <row r="16" spans="2:5" ht="15.75">
      <c r="B16" s="7"/>
      <c r="C16" s="5" t="s">
        <v>14</v>
      </c>
      <c r="D16" s="8"/>
      <c r="E16" s="19"/>
    </row>
    <row r="17" spans="2:5" ht="15.75">
      <c r="B17" s="7"/>
      <c r="C17" s="5" t="s">
        <v>15</v>
      </c>
      <c r="D17" s="8"/>
      <c r="E17" s="19"/>
    </row>
    <row r="18" spans="2:5" ht="15.75">
      <c r="B18" s="7"/>
      <c r="C18" s="5" t="s">
        <v>16</v>
      </c>
      <c r="D18" s="8"/>
      <c r="E18" s="19"/>
    </row>
    <row r="19" spans="2:5" ht="15.75">
      <c r="B19" s="7">
        <v>7</v>
      </c>
      <c r="C19" s="9"/>
      <c r="D19" s="8"/>
      <c r="E19" s="19"/>
    </row>
    <row r="20" spans="2:5" ht="15.75">
      <c r="B20" s="7">
        <v>8</v>
      </c>
      <c r="C20" s="9"/>
      <c r="D20" s="8"/>
      <c r="E20" s="19"/>
    </row>
    <row r="21" spans="2:5" ht="15.75">
      <c r="B21" s="7">
        <v>9</v>
      </c>
      <c r="C21" s="9"/>
      <c r="D21" s="8"/>
      <c r="E21" s="19"/>
    </row>
    <row r="22" spans="2:5" ht="15.75">
      <c r="B22" s="7">
        <v>10</v>
      </c>
      <c r="C22" s="6" t="s">
        <v>17</v>
      </c>
      <c r="D22" s="8"/>
      <c r="E22" s="19"/>
    </row>
    <row r="23" spans="2:5" ht="15.75">
      <c r="B23" s="51" t="s">
        <v>18</v>
      </c>
      <c r="C23" s="51"/>
      <c r="D23" s="51"/>
      <c r="E23" s="20"/>
    </row>
    <row r="24" spans="2:5" ht="15.75">
      <c r="B24" s="51" t="s">
        <v>19</v>
      </c>
      <c r="C24" s="51"/>
      <c r="D24" s="10"/>
      <c r="E24" s="19"/>
    </row>
    <row r="25" spans="2:5" ht="31.5">
      <c r="B25" s="7"/>
      <c r="C25" s="7" t="s">
        <v>20</v>
      </c>
      <c r="D25" s="7">
        <v>18000</v>
      </c>
      <c r="E25" s="19">
        <f>D25*12</f>
        <v>216000</v>
      </c>
    </row>
    <row r="26" spans="2:5" ht="15.75">
      <c r="B26" s="7"/>
      <c r="C26" s="7" t="s">
        <v>21</v>
      </c>
      <c r="D26" s="7">
        <v>7000</v>
      </c>
      <c r="E26" s="19">
        <f>D26*12</f>
        <v>84000</v>
      </c>
    </row>
    <row r="27" spans="2:5" ht="15.75">
      <c r="B27" s="7"/>
      <c r="C27" s="7" t="s">
        <v>22</v>
      </c>
      <c r="D27" s="7">
        <f>SUM(D25:D26)/100*39</f>
        <v>9750</v>
      </c>
      <c r="E27" s="19">
        <f>D27*12</f>
        <v>117000</v>
      </c>
    </row>
    <row r="28" spans="2:5" ht="31.5">
      <c r="B28" s="7"/>
      <c r="C28" s="7" t="s">
        <v>23</v>
      </c>
      <c r="D28" s="7"/>
      <c r="E28" s="19"/>
    </row>
    <row r="29" spans="2:5" ht="15.75">
      <c r="B29" s="7"/>
      <c r="C29" s="7" t="s">
        <v>24</v>
      </c>
      <c r="D29" s="7"/>
      <c r="E29" s="19"/>
    </row>
    <row r="30" spans="2:5" ht="15.75">
      <c r="B30" s="7"/>
      <c r="C30" s="7" t="s">
        <v>25</v>
      </c>
      <c r="D30" s="7">
        <v>6000</v>
      </c>
      <c r="E30" s="19">
        <f>D30</f>
        <v>6000</v>
      </c>
    </row>
    <row r="31" spans="2:5" ht="31.5">
      <c r="B31" s="7"/>
      <c r="C31" s="7" t="s">
        <v>26</v>
      </c>
      <c r="D31" s="7"/>
      <c r="E31" s="19"/>
    </row>
    <row r="32" spans="2:5" ht="31.5">
      <c r="B32" s="7"/>
      <c r="C32" s="7" t="s">
        <v>27</v>
      </c>
      <c r="D32" s="7"/>
      <c r="E32" s="19"/>
    </row>
    <row r="33" spans="2:5" ht="31.5">
      <c r="B33" s="7"/>
      <c r="C33" s="7" t="s">
        <v>28</v>
      </c>
      <c r="D33" s="7"/>
      <c r="E33" s="19"/>
    </row>
    <row r="34" spans="2:5" ht="63">
      <c r="B34" s="7"/>
      <c r="C34" s="7" t="s">
        <v>29</v>
      </c>
      <c r="D34" s="7">
        <v>3000</v>
      </c>
      <c r="E34" s="19">
        <f>D34</f>
        <v>3000</v>
      </c>
    </row>
    <row r="35" spans="2:5" ht="15.75">
      <c r="B35" s="7"/>
      <c r="C35" s="7" t="s">
        <v>30</v>
      </c>
      <c r="D35" s="7"/>
      <c r="E35" s="19"/>
    </row>
    <row r="36" spans="2:5" ht="15.75">
      <c r="B36" s="7"/>
      <c r="C36" s="7" t="s">
        <v>31</v>
      </c>
      <c r="D36" s="7">
        <v>1200</v>
      </c>
      <c r="E36" s="19">
        <f>D36</f>
        <v>1200</v>
      </c>
    </row>
    <row r="37" spans="2:5" ht="31.5">
      <c r="B37" s="7"/>
      <c r="C37" s="7" t="s">
        <v>32</v>
      </c>
      <c r="D37" s="7"/>
      <c r="E37" s="19"/>
    </row>
    <row r="38" spans="2:5" ht="15.75">
      <c r="B38" s="7"/>
      <c r="C38" s="5" t="s">
        <v>33</v>
      </c>
      <c r="D38" s="7"/>
      <c r="E38" s="19"/>
    </row>
    <row r="39" spans="2:5" ht="31.5">
      <c r="B39" s="7"/>
      <c r="C39" s="7" t="s">
        <v>34</v>
      </c>
      <c r="D39" s="7">
        <v>5000</v>
      </c>
      <c r="E39" s="19">
        <f>D39</f>
        <v>5000</v>
      </c>
    </row>
    <row r="40" spans="2:5" ht="31.5">
      <c r="B40" s="7"/>
      <c r="C40" s="7" t="s">
        <v>35</v>
      </c>
      <c r="D40" s="7"/>
      <c r="E40" s="19"/>
    </row>
    <row r="41" spans="2:5" ht="15.75">
      <c r="B41" s="7"/>
      <c r="C41" s="7" t="s">
        <v>36</v>
      </c>
      <c r="D41" s="7"/>
      <c r="E41" s="24"/>
    </row>
    <row r="42" spans="2:5" ht="15.75">
      <c r="B42" s="7"/>
      <c r="C42" s="7" t="s">
        <v>37</v>
      </c>
      <c r="D42" s="7">
        <v>1000</v>
      </c>
      <c r="E42" s="19">
        <f>D42</f>
        <v>1000</v>
      </c>
    </row>
    <row r="43" spans="2:5" ht="63">
      <c r="B43" s="7"/>
      <c r="C43" s="7" t="s">
        <v>38</v>
      </c>
      <c r="D43" s="7">
        <v>1000</v>
      </c>
      <c r="E43" s="19">
        <f>D43</f>
        <v>1000</v>
      </c>
    </row>
    <row r="44" spans="2:5" ht="15.75">
      <c r="B44" s="7"/>
      <c r="C44" s="7"/>
      <c r="D44" s="7"/>
      <c r="E44" s="19"/>
    </row>
    <row r="45" spans="2:5" ht="31.5">
      <c r="B45" s="7"/>
      <c r="C45" s="7" t="s">
        <v>39</v>
      </c>
      <c r="D45" s="7"/>
      <c r="E45" s="19"/>
    </row>
    <row r="46" spans="2:5" ht="15.75">
      <c r="B46" s="7"/>
      <c r="C46" s="7" t="s">
        <v>40</v>
      </c>
      <c r="D46" s="7"/>
      <c r="E46" s="19"/>
    </row>
    <row r="47" spans="2:5" ht="15.75">
      <c r="B47" s="7"/>
      <c r="C47" s="7" t="s">
        <v>41</v>
      </c>
      <c r="D47" s="7"/>
      <c r="E47" s="19"/>
    </row>
    <row r="48" spans="2:5" ht="15.75">
      <c r="B48" s="7"/>
      <c r="C48" s="7"/>
      <c r="D48" s="7"/>
      <c r="E48" s="19"/>
    </row>
    <row r="49" spans="2:5" ht="15.75">
      <c r="B49" s="7"/>
      <c r="C49" s="7" t="s">
        <v>98</v>
      </c>
      <c r="D49" s="7">
        <f>SUM(D25:D48)</f>
        <v>51950</v>
      </c>
      <c r="E49" s="7">
        <f>SUM(E25:E48)</f>
        <v>434200</v>
      </c>
    </row>
    <row r="50" spans="2:5" ht="15.75">
      <c r="B50" s="51" t="s">
        <v>42</v>
      </c>
      <c r="C50" s="51"/>
      <c r="D50" s="10"/>
      <c r="E50" s="19"/>
    </row>
    <row r="51" spans="2:5" ht="31.5">
      <c r="B51" s="7">
        <v>1</v>
      </c>
      <c r="C51" s="7" t="s">
        <v>43</v>
      </c>
      <c r="D51" s="7"/>
      <c r="E51" s="19"/>
    </row>
    <row r="52" spans="2:5" ht="31.5">
      <c r="B52" s="7">
        <v>2</v>
      </c>
      <c r="C52" s="7" t="s">
        <v>44</v>
      </c>
      <c r="D52" s="7"/>
      <c r="E52" s="19"/>
    </row>
    <row r="53" spans="2:5" ht="31.5">
      <c r="B53" s="58">
        <v>2</v>
      </c>
      <c r="C53" s="7" t="s">
        <v>45</v>
      </c>
      <c r="D53" s="7"/>
      <c r="E53" s="19"/>
    </row>
    <row r="54" spans="2:5" ht="15.75">
      <c r="B54" s="58"/>
      <c r="C54" s="7" t="s">
        <v>46</v>
      </c>
      <c r="D54" s="7">
        <v>10000</v>
      </c>
      <c r="E54" s="7">
        <f>D54*12</f>
        <v>120000</v>
      </c>
    </row>
    <row r="55" spans="2:5" ht="15.75">
      <c r="B55" s="58"/>
      <c r="C55" s="7" t="s">
        <v>47</v>
      </c>
      <c r="D55" s="7">
        <v>5000</v>
      </c>
      <c r="E55" s="7">
        <f>D55*12</f>
        <v>60000</v>
      </c>
    </row>
    <row r="56" spans="2:5" ht="15.75">
      <c r="B56" s="58"/>
      <c r="C56" s="7" t="s">
        <v>48</v>
      </c>
      <c r="D56" s="7">
        <v>10000</v>
      </c>
      <c r="E56" s="7">
        <f>D56*12</f>
        <v>120000</v>
      </c>
    </row>
    <row r="57" spans="2:5" ht="15.75">
      <c r="B57" s="58"/>
      <c r="C57" s="7" t="s">
        <v>49</v>
      </c>
      <c r="D57" s="7">
        <v>10000</v>
      </c>
      <c r="E57" s="7">
        <f>D57*12</f>
        <v>120000</v>
      </c>
    </row>
    <row r="58" spans="2:5" ht="15.75">
      <c r="B58" s="58"/>
      <c r="C58" s="7"/>
      <c r="D58" s="7"/>
      <c r="E58" s="19"/>
    </row>
    <row r="59" spans="2:5" ht="15.75">
      <c r="B59" s="58"/>
      <c r="C59" s="7" t="s">
        <v>97</v>
      </c>
      <c r="D59" s="7">
        <f>SUM(D54:D57)/87*13</f>
        <v>5229.885057471264</v>
      </c>
      <c r="E59" s="7">
        <f>D59*12</f>
        <v>62758.620689655174</v>
      </c>
    </row>
    <row r="60" spans="2:5" ht="15.75">
      <c r="B60" s="58"/>
      <c r="C60" s="7" t="s">
        <v>50</v>
      </c>
      <c r="D60" s="7">
        <f>SUM(D54:D57)/100*26</f>
        <v>9100</v>
      </c>
      <c r="E60" s="19">
        <f>D60*12</f>
        <v>109200</v>
      </c>
    </row>
    <row r="61" spans="2:5" ht="31.5">
      <c r="B61" s="7">
        <v>3</v>
      </c>
      <c r="C61" s="7" t="s">
        <v>51</v>
      </c>
      <c r="D61" s="7">
        <v>4300</v>
      </c>
      <c r="E61" s="19">
        <f>D61*4</f>
        <v>17200</v>
      </c>
    </row>
    <row r="62" spans="2:5" ht="47.25">
      <c r="B62" s="7">
        <v>4</v>
      </c>
      <c r="C62" s="7" t="s">
        <v>52</v>
      </c>
      <c r="D62" s="7">
        <v>6000</v>
      </c>
      <c r="E62" s="19">
        <f>D62</f>
        <v>6000</v>
      </c>
    </row>
    <row r="63" spans="2:5" ht="31.5">
      <c r="B63" s="7">
        <v>5</v>
      </c>
      <c r="C63" s="7" t="s">
        <v>53</v>
      </c>
      <c r="D63" s="7"/>
      <c r="E63" s="19"/>
    </row>
    <row r="64" spans="2:5" ht="47.25">
      <c r="B64" s="7"/>
      <c r="C64" s="7" t="s">
        <v>54</v>
      </c>
      <c r="D64" s="7">
        <v>6000</v>
      </c>
      <c r="E64" s="19">
        <f>D64</f>
        <v>6000</v>
      </c>
    </row>
    <row r="65" spans="2:5" ht="15.75">
      <c r="B65" s="7">
        <v>6</v>
      </c>
      <c r="C65" s="7" t="s">
        <v>55</v>
      </c>
      <c r="D65" s="7"/>
      <c r="E65" s="19"/>
    </row>
    <row r="66" spans="2:5" ht="15.75">
      <c r="B66" s="7">
        <v>7</v>
      </c>
      <c r="C66" s="7" t="s">
        <v>56</v>
      </c>
      <c r="D66" s="7"/>
      <c r="E66" s="19"/>
    </row>
    <row r="67" spans="2:5" ht="31.5">
      <c r="B67" s="7">
        <v>8</v>
      </c>
      <c r="C67" s="7" t="s">
        <v>57</v>
      </c>
      <c r="D67" s="7"/>
      <c r="E67" s="19"/>
    </row>
    <row r="68" spans="2:5" ht="63">
      <c r="B68" s="7">
        <v>9</v>
      </c>
      <c r="C68" s="7" t="s">
        <v>58</v>
      </c>
      <c r="D68" s="7">
        <v>5000</v>
      </c>
      <c r="E68" s="19">
        <f>D68</f>
        <v>5000</v>
      </c>
    </row>
    <row r="69" spans="2:5" ht="47.25">
      <c r="B69" s="7">
        <v>10</v>
      </c>
      <c r="C69" s="7" t="s">
        <v>59</v>
      </c>
      <c r="D69" s="7">
        <v>2000</v>
      </c>
      <c r="E69" s="19">
        <f>D69</f>
        <v>2000</v>
      </c>
    </row>
    <row r="70" spans="2:5" ht="47.25">
      <c r="B70" s="7">
        <v>11</v>
      </c>
      <c r="C70" s="7" t="s">
        <v>60</v>
      </c>
      <c r="D70" s="7"/>
      <c r="E70" s="19"/>
    </row>
    <row r="71" spans="2:5" ht="15.75">
      <c r="B71" s="7"/>
      <c r="C71" s="11" t="s">
        <v>61</v>
      </c>
      <c r="D71" s="7"/>
      <c r="E71" s="19"/>
    </row>
    <row r="72" spans="2:5" ht="15.75">
      <c r="B72" s="7"/>
      <c r="C72" s="11" t="s">
        <v>62</v>
      </c>
      <c r="D72" s="7">
        <v>73000</v>
      </c>
      <c r="E72" s="19">
        <f>D72</f>
        <v>73000</v>
      </c>
    </row>
    <row r="73" spans="2:5" ht="15.75">
      <c r="B73" s="7"/>
      <c r="C73" s="11" t="s">
        <v>63</v>
      </c>
      <c r="D73" s="7"/>
      <c r="E73" s="19"/>
    </row>
    <row r="74" spans="2:5" ht="15.75">
      <c r="B74" s="7"/>
      <c r="C74" s="11" t="s">
        <v>64</v>
      </c>
      <c r="D74" s="7"/>
      <c r="E74" s="19"/>
    </row>
    <row r="75" spans="2:5" ht="15.75">
      <c r="B75" s="7"/>
      <c r="C75" s="11" t="s">
        <v>65</v>
      </c>
      <c r="D75" s="7"/>
      <c r="E75" s="19"/>
    </row>
    <row r="76" spans="2:5" ht="15.75">
      <c r="B76" s="7"/>
      <c r="C76" s="11"/>
      <c r="D76" s="7"/>
      <c r="E76" s="19"/>
    </row>
    <row r="77" spans="2:5" ht="15.75">
      <c r="B77" s="7"/>
      <c r="C77" s="11"/>
      <c r="D77" s="7"/>
      <c r="E77" s="19"/>
    </row>
    <row r="78" spans="2:5" ht="15.75">
      <c r="B78" s="7"/>
      <c r="C78" s="11"/>
      <c r="D78" s="7"/>
      <c r="E78" s="19"/>
    </row>
    <row r="79" spans="2:5" ht="15.75">
      <c r="B79" s="7"/>
      <c r="C79" s="7"/>
      <c r="D79" s="7"/>
      <c r="E79" s="19"/>
    </row>
    <row r="80" spans="2:5" ht="15.75">
      <c r="B80" s="7"/>
      <c r="C80" s="7" t="s">
        <v>66</v>
      </c>
      <c r="D80" s="7">
        <v>30000</v>
      </c>
      <c r="E80" s="19">
        <f>D80</f>
        <v>30000</v>
      </c>
    </row>
    <row r="81" spans="2:5" ht="47.25">
      <c r="B81" s="7" t="s">
        <v>99</v>
      </c>
      <c r="C81" s="7"/>
      <c r="D81" s="7">
        <f>SUM(D25:D80)</f>
        <v>279529.8850574712</v>
      </c>
      <c r="E81" s="7">
        <f>SUM(E51:E80)</f>
        <v>731158.6206896552</v>
      </c>
    </row>
    <row r="82" spans="2:5" ht="15.75">
      <c r="B82" s="51" t="s">
        <v>67</v>
      </c>
      <c r="C82" s="51"/>
      <c r="D82" s="10"/>
      <c r="E82" s="19"/>
    </row>
    <row r="83" spans="2:5" ht="31.5">
      <c r="B83" s="7">
        <v>1</v>
      </c>
      <c r="C83" s="7" t="s">
        <v>68</v>
      </c>
      <c r="D83" s="10"/>
      <c r="E83" s="19"/>
    </row>
    <row r="84" spans="2:5" ht="31.5">
      <c r="B84" s="7">
        <v>2</v>
      </c>
      <c r="C84" s="7" t="s">
        <v>69</v>
      </c>
      <c r="D84" s="10"/>
      <c r="E84" s="19"/>
    </row>
    <row r="85" spans="2:5" ht="31.5">
      <c r="B85" s="7">
        <v>3</v>
      </c>
      <c r="C85" s="7" t="s">
        <v>70</v>
      </c>
      <c r="D85" s="10"/>
      <c r="E85" s="19"/>
    </row>
    <row r="86" spans="2:5" ht="15.75">
      <c r="B86" s="7">
        <v>4</v>
      </c>
      <c r="C86" s="7" t="s">
        <v>13</v>
      </c>
      <c r="D86" s="10"/>
      <c r="E86" s="19"/>
    </row>
    <row r="87" spans="2:5" ht="15.75">
      <c r="B87" s="7">
        <v>5</v>
      </c>
      <c r="C87" s="7" t="s">
        <v>71</v>
      </c>
      <c r="D87" s="7"/>
      <c r="E87" s="19"/>
    </row>
    <row r="88" spans="2:5" ht="15.75">
      <c r="B88" s="7"/>
      <c r="C88" s="7"/>
      <c r="D88" s="7"/>
      <c r="E88" s="19"/>
    </row>
    <row r="89" spans="2:5" ht="31.5">
      <c r="B89" s="51" t="s">
        <v>72</v>
      </c>
      <c r="C89" s="51"/>
      <c r="D89" s="10"/>
      <c r="E89" s="19" t="s">
        <v>73</v>
      </c>
    </row>
    <row r="90" spans="2:5" ht="47.25">
      <c r="B90" s="7">
        <v>1</v>
      </c>
      <c r="C90" s="7" t="s">
        <v>74</v>
      </c>
      <c r="D90" s="19">
        <v>80000</v>
      </c>
      <c r="E90" s="19">
        <f>D90</f>
        <v>80000</v>
      </c>
    </row>
    <row r="91" spans="2:5" ht="31.5">
      <c r="B91" s="7">
        <v>2</v>
      </c>
      <c r="C91" s="7" t="s">
        <v>75</v>
      </c>
      <c r="D91" s="19">
        <v>3000</v>
      </c>
      <c r="E91" s="19">
        <f>D91</f>
        <v>3000</v>
      </c>
    </row>
    <row r="92" spans="2:5" ht="31.5">
      <c r="B92" s="7">
        <v>3</v>
      </c>
      <c r="C92" s="7" t="s">
        <v>76</v>
      </c>
      <c r="D92" s="19"/>
      <c r="E92" s="19"/>
    </row>
    <row r="93" spans="2:5" ht="15.75">
      <c r="B93" s="7">
        <v>4</v>
      </c>
      <c r="C93" s="7" t="s">
        <v>77</v>
      </c>
      <c r="D93" s="19"/>
      <c r="E93" s="19"/>
    </row>
    <row r="94" spans="2:5" ht="15.75">
      <c r="B94" s="7">
        <v>4</v>
      </c>
      <c r="C94" s="7" t="s">
        <v>78</v>
      </c>
      <c r="D94" s="19"/>
      <c r="E94" s="19"/>
    </row>
    <row r="95" spans="2:5" ht="47.25">
      <c r="B95" s="7">
        <v>5</v>
      </c>
      <c r="C95" s="5" t="s">
        <v>79</v>
      </c>
      <c r="D95" s="19"/>
      <c r="E95" s="19"/>
    </row>
    <row r="96" spans="2:5" ht="31.5">
      <c r="B96" s="7">
        <v>6</v>
      </c>
      <c r="C96" s="5" t="s">
        <v>80</v>
      </c>
      <c r="D96" s="19"/>
      <c r="E96" s="19"/>
    </row>
    <row r="97" spans="2:5" ht="63">
      <c r="B97" s="7">
        <v>7</v>
      </c>
      <c r="C97" s="5" t="s">
        <v>81</v>
      </c>
      <c r="D97" s="19"/>
      <c r="E97" s="19"/>
    </row>
    <row r="98" spans="2:5" ht="15.75">
      <c r="B98" s="7">
        <v>8</v>
      </c>
      <c r="C98" s="7" t="s">
        <v>82</v>
      </c>
      <c r="D98" s="19"/>
      <c r="E98" s="19"/>
    </row>
    <row r="99" spans="2:5" ht="15.75">
      <c r="B99" s="7">
        <v>9</v>
      </c>
      <c r="C99" s="7" t="s">
        <v>83</v>
      </c>
      <c r="D99" s="19"/>
      <c r="E99" s="19"/>
    </row>
    <row r="100" spans="2:5" ht="15.75">
      <c r="B100" s="7">
        <v>10</v>
      </c>
      <c r="C100" s="7" t="s">
        <v>84</v>
      </c>
      <c r="D100" s="19"/>
      <c r="E100" s="19"/>
    </row>
    <row r="101" spans="2:5" ht="15.75">
      <c r="B101" s="7">
        <v>11</v>
      </c>
      <c r="C101" s="7" t="s">
        <v>85</v>
      </c>
      <c r="D101" s="19"/>
      <c r="E101" s="19"/>
    </row>
    <row r="102" spans="2:5" ht="15.75">
      <c r="B102" s="7"/>
      <c r="C102" s="7" t="s">
        <v>101</v>
      </c>
      <c r="D102" s="7">
        <f>SUM(D90:D101)</f>
        <v>83000</v>
      </c>
      <c r="E102" s="7">
        <f>SUM(E90:E101)</f>
        <v>83000</v>
      </c>
    </row>
    <row r="103" spans="2:5" ht="47.25">
      <c r="B103" s="54" t="s">
        <v>86</v>
      </c>
      <c r="C103" s="55"/>
      <c r="D103" s="7"/>
      <c r="E103" s="19" t="s">
        <v>87</v>
      </c>
    </row>
    <row r="104" spans="2:5" ht="15.75">
      <c r="B104" s="7">
        <v>1</v>
      </c>
      <c r="C104" s="7" t="s">
        <v>88</v>
      </c>
      <c r="D104" s="7"/>
      <c r="E104" s="19"/>
    </row>
    <row r="105" spans="2:5" ht="15.75">
      <c r="B105" s="7">
        <v>2</v>
      </c>
      <c r="C105" s="7" t="s">
        <v>89</v>
      </c>
      <c r="D105" s="7"/>
      <c r="E105" s="19"/>
    </row>
    <row r="106" spans="2:5" ht="15.75">
      <c r="B106" s="7">
        <v>3</v>
      </c>
      <c r="C106" s="7" t="s">
        <v>90</v>
      </c>
      <c r="D106" s="7"/>
      <c r="E106" s="19"/>
    </row>
    <row r="107" spans="2:5" ht="15.75">
      <c r="B107" s="7">
        <v>4</v>
      </c>
      <c r="C107" s="5" t="s">
        <v>91</v>
      </c>
      <c r="D107" s="7"/>
      <c r="E107" s="19"/>
    </row>
    <row r="108" spans="2:5" ht="15.75">
      <c r="B108" s="7">
        <v>5</v>
      </c>
      <c r="C108" s="5" t="s">
        <v>92</v>
      </c>
      <c r="D108" s="7"/>
      <c r="E108" s="19"/>
    </row>
    <row r="109" spans="2:5" ht="31.5">
      <c r="B109" s="7">
        <v>6</v>
      </c>
      <c r="C109" s="5" t="s">
        <v>93</v>
      </c>
      <c r="D109" s="7"/>
      <c r="E109" s="19"/>
    </row>
    <row r="110" spans="2:5" ht="15.75">
      <c r="B110" s="7">
        <v>7</v>
      </c>
      <c r="C110" s="5" t="s">
        <v>94</v>
      </c>
      <c r="D110" s="7">
        <v>50000</v>
      </c>
      <c r="E110" s="19">
        <f>D110</f>
        <v>50000</v>
      </c>
    </row>
    <row r="111" spans="2:5" ht="15.75">
      <c r="B111" s="7"/>
      <c r="C111" s="5" t="s">
        <v>95</v>
      </c>
      <c r="D111" s="7"/>
      <c r="E111" s="19"/>
    </row>
    <row r="112" spans="2:5" ht="15.75">
      <c r="B112" s="7"/>
      <c r="C112" s="5" t="s">
        <v>100</v>
      </c>
      <c r="D112" s="7">
        <f>SUM(D104:D111)</f>
        <v>50000</v>
      </c>
      <c r="E112" s="7">
        <f>SUM(E104:E111)</f>
        <v>50000</v>
      </c>
    </row>
    <row r="113" spans="2:5" ht="15.75">
      <c r="B113" s="51" t="s">
        <v>96</v>
      </c>
      <c r="C113" s="51"/>
      <c r="D113" s="10"/>
      <c r="E113" s="19"/>
    </row>
    <row r="114" spans="2:5" ht="15">
      <c r="B114" s="12"/>
      <c r="C114" s="13"/>
      <c r="D114" s="14"/>
      <c r="E114" s="25"/>
    </row>
    <row r="115" spans="2:5" ht="15">
      <c r="B115" s="15"/>
      <c r="C115" s="16"/>
      <c r="D115" s="17"/>
      <c r="E115" s="26"/>
    </row>
    <row r="116" spans="2:5" ht="15">
      <c r="B116" s="15"/>
      <c r="C116" s="18"/>
      <c r="D116" s="26"/>
      <c r="E116" s="26"/>
    </row>
    <row r="117" spans="2:5" ht="15">
      <c r="B117" s="15"/>
      <c r="C117" s="18"/>
      <c r="D117" s="26"/>
      <c r="E117" s="26"/>
    </row>
    <row r="118" spans="2:5" ht="15">
      <c r="B118" s="15"/>
      <c r="C118" s="18" t="s">
        <v>102</v>
      </c>
      <c r="D118" s="26">
        <f>D49</f>
        <v>51950</v>
      </c>
      <c r="E118" s="26">
        <f>E49</f>
        <v>434200</v>
      </c>
    </row>
    <row r="119" spans="3:5" ht="12.75">
      <c r="C119" t="s">
        <v>103</v>
      </c>
      <c r="D119" s="27">
        <f>D81</f>
        <v>279529.8850574712</v>
      </c>
      <c r="E119" s="27">
        <f>E81</f>
        <v>731158.6206896552</v>
      </c>
    </row>
    <row r="120" spans="3:5" ht="12.75">
      <c r="C120" t="s">
        <v>104</v>
      </c>
      <c r="D120" s="27">
        <f>D102</f>
        <v>83000</v>
      </c>
      <c r="E120" s="27">
        <f>E102</f>
        <v>83000</v>
      </c>
    </row>
    <row r="121" spans="3:5" ht="15">
      <c r="C121" s="18" t="s">
        <v>105</v>
      </c>
      <c r="D121" s="27">
        <f>D112</f>
        <v>50000</v>
      </c>
      <c r="E121" s="27">
        <f>E112</f>
        <v>50000</v>
      </c>
    </row>
    <row r="122" spans="3:5" ht="15.75">
      <c r="C122" s="28" t="s">
        <v>106</v>
      </c>
      <c r="D122" s="29">
        <f>SUM(D118:D121)</f>
        <v>464479.8850574712</v>
      </c>
      <c r="E122" s="29">
        <f>SUM(E118:E121)</f>
        <v>1298358.6206896552</v>
      </c>
    </row>
    <row r="123" spans="3:5" ht="15">
      <c r="C123" s="18" t="s">
        <v>107</v>
      </c>
      <c r="D123" s="27"/>
      <c r="E123" s="27">
        <v>6636.33</v>
      </c>
    </row>
    <row r="124" spans="3:5" ht="15">
      <c r="C124" s="18" t="s">
        <v>108</v>
      </c>
      <c r="D124" s="27"/>
      <c r="E124" s="27">
        <f>E122/E123/12</f>
        <v>16.303672620882015</v>
      </c>
    </row>
    <row r="125" ht="12.75">
      <c r="D125" s="27"/>
    </row>
    <row r="126" spans="3:5" ht="15">
      <c r="C126" s="18" t="s">
        <v>14</v>
      </c>
      <c r="D126" s="27"/>
      <c r="E126" s="27">
        <v>200000</v>
      </c>
    </row>
    <row r="127" spans="3:5" ht="15">
      <c r="C127" s="18" t="s">
        <v>109</v>
      </c>
      <c r="D127" s="27"/>
      <c r="E127" s="27">
        <f>E122-E126</f>
        <v>1098358.6206896552</v>
      </c>
    </row>
    <row r="128" spans="3:5" ht="15">
      <c r="C128" s="18" t="s">
        <v>107</v>
      </c>
      <c r="D128" s="27"/>
      <c r="E128" s="27">
        <v>6636.33</v>
      </c>
    </row>
    <row r="129" spans="3:5" ht="15">
      <c r="C129" s="18" t="s">
        <v>108</v>
      </c>
      <c r="D129" s="27"/>
      <c r="E129" s="27">
        <f>E127/E128/12</f>
        <v>13.792244366610953</v>
      </c>
    </row>
  </sheetData>
  <sheetProtection/>
  <mergeCells count="10">
    <mergeCell ref="B3:D3"/>
    <mergeCell ref="B7:D7"/>
    <mergeCell ref="B23:D23"/>
    <mergeCell ref="B24:C24"/>
    <mergeCell ref="B103:C103"/>
    <mergeCell ref="B113:C113"/>
    <mergeCell ref="B50:C50"/>
    <mergeCell ref="B53:B60"/>
    <mergeCell ref="B82:C82"/>
    <mergeCell ref="B89:C8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cp:lastPrinted>2010-12-07T11:52:57Z</cp:lastPrinted>
  <dcterms:created xsi:type="dcterms:W3CDTF">2010-11-15T05:15:15Z</dcterms:created>
  <dcterms:modified xsi:type="dcterms:W3CDTF">2013-07-01T17:44:43Z</dcterms:modified>
  <cp:category/>
  <cp:version/>
  <cp:contentType/>
  <cp:contentStatus/>
</cp:coreProperties>
</file>